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OJCA\GOZDNE CESTE\GC Petkovo-Kunšperk-Brezovc\"/>
    </mc:Choice>
  </mc:AlternateContent>
  <xr:revisionPtr revIDLastSave="0" documentId="13_ncr:1_{215541ED-CE31-4D88-BA2F-87B66CE3BD1F}" xr6:coauthVersionLast="47" xr6:coauthVersionMax="47" xr10:uidLastSave="{00000000-0000-0000-0000-000000000000}"/>
  <bookViews>
    <workbookView xWindow="-120" yWindow="-120" windowWidth="29040" windowHeight="15720" activeTab="1" xr2:uid="{E8EEA161-6BB0-4244-9317-4CDED650FE4D}"/>
  </bookViews>
  <sheets>
    <sheet name="REKAPITULACIJA-101176" sheetId="6" r:id="rId1"/>
    <sheet name="EGC_10117_L1" sheetId="1" r:id="rId2"/>
    <sheet name="EGC_10117_L2" sheetId="2" r:id="rId3"/>
    <sheet name="EGC_10117_L3" sheetId="3" r:id="rId4"/>
    <sheet name="EGC_101176_L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9" i="1"/>
  <c r="H2" i="2"/>
  <c r="H9" i="2"/>
  <c r="H2" i="3"/>
  <c r="H9" i="3"/>
  <c r="H9" i="4"/>
  <c r="H87" i="4"/>
  <c r="H86" i="4"/>
  <c r="H83" i="4"/>
  <c r="H82" i="4"/>
  <c r="H81" i="4" s="1"/>
  <c r="H79" i="4"/>
  <c r="H78" i="4"/>
  <c r="H73" i="4"/>
  <c r="H72" i="4"/>
  <c r="F71" i="4"/>
  <c r="H71" i="4" s="1"/>
  <c r="H70" i="4"/>
  <c r="H65" i="4"/>
  <c r="H64" i="4"/>
  <c r="H63" i="4" s="1"/>
  <c r="H61" i="4"/>
  <c r="H59" i="4" s="1"/>
  <c r="H57" i="4" s="1"/>
  <c r="F49" i="4"/>
  <c r="F32" i="4" s="1"/>
  <c r="H48" i="4"/>
  <c r="F47" i="4"/>
  <c r="H47" i="4" s="1"/>
  <c r="H46" i="4"/>
  <c r="H45" i="4"/>
  <c r="H42" i="4"/>
  <c r="H41" i="4"/>
  <c r="H40" i="4"/>
  <c r="H37" i="4"/>
  <c r="H36" i="4"/>
  <c r="H35" i="4"/>
  <c r="H34" i="4" s="1"/>
  <c r="H31" i="4"/>
  <c r="H30" i="4"/>
  <c r="F25" i="4"/>
  <c r="H25" i="4" s="1"/>
  <c r="F24" i="4"/>
  <c r="H24" i="4" s="1"/>
  <c r="H23" i="4"/>
  <c r="H22" i="4"/>
  <c r="H21" i="4"/>
  <c r="H17" i="4"/>
  <c r="H16" i="4"/>
  <c r="H15" i="4"/>
  <c r="H94" i="3"/>
  <c r="H92" i="3"/>
  <c r="H91" i="3"/>
  <c r="H90" i="3"/>
  <c r="H89" i="3" s="1"/>
  <c r="H87" i="3"/>
  <c r="H86" i="3"/>
  <c r="H83" i="3"/>
  <c r="H82" i="3"/>
  <c r="H81" i="3" s="1"/>
  <c r="H77" i="3"/>
  <c r="H76" i="3"/>
  <c r="F75" i="3"/>
  <c r="H75" i="3" s="1"/>
  <c r="H74" i="3"/>
  <c r="H69" i="3"/>
  <c r="H68" i="3"/>
  <c r="H67" i="3" s="1"/>
  <c r="H65" i="3"/>
  <c r="H63" i="3" s="1"/>
  <c r="H53" i="3"/>
  <c r="F52" i="3"/>
  <c r="H52" i="3" s="1"/>
  <c r="H51" i="3"/>
  <c r="F50" i="3"/>
  <c r="H50" i="3" s="1"/>
  <c r="H49" i="3"/>
  <c r="H48" i="3"/>
  <c r="H45" i="3"/>
  <c r="H44" i="3"/>
  <c r="H43" i="3"/>
  <c r="H42" i="3" s="1"/>
  <c r="H40" i="3"/>
  <c r="H39" i="3"/>
  <c r="H38" i="3"/>
  <c r="H34" i="3"/>
  <c r="H33" i="3"/>
  <c r="H28" i="3"/>
  <c r="F25" i="3"/>
  <c r="H25" i="3" s="1"/>
  <c r="F24" i="3"/>
  <c r="H24" i="3" s="1"/>
  <c r="H23" i="3"/>
  <c r="H22" i="3"/>
  <c r="H21" i="3"/>
  <c r="H17" i="3"/>
  <c r="H16" i="3"/>
  <c r="H15" i="3"/>
  <c r="H14" i="3" s="1"/>
  <c r="H94" i="2"/>
  <c r="H92" i="2"/>
  <c r="H91" i="2"/>
  <c r="H90" i="2"/>
  <c r="H89" i="2" s="1"/>
  <c r="H87" i="2"/>
  <c r="H86" i="2"/>
  <c r="H85" i="2" s="1"/>
  <c r="H83" i="2"/>
  <c r="H82" i="2"/>
  <c r="H81" i="2" s="1"/>
  <c r="H79" i="2" s="1"/>
  <c r="H8" i="2" s="1"/>
  <c r="H77" i="2"/>
  <c r="H76" i="2"/>
  <c r="F75" i="2"/>
  <c r="H75" i="2" s="1"/>
  <c r="H74" i="2"/>
  <c r="H73" i="2" s="1"/>
  <c r="H71" i="2" s="1"/>
  <c r="H7" i="2" s="1"/>
  <c r="H69" i="2"/>
  <c r="H68" i="2"/>
  <c r="H65" i="2"/>
  <c r="H63" i="2" s="1"/>
  <c r="H53" i="2"/>
  <c r="F52" i="2"/>
  <c r="H52" i="2" s="1"/>
  <c r="H51" i="2"/>
  <c r="F50" i="2"/>
  <c r="H50" i="2" s="1"/>
  <c r="H49" i="2"/>
  <c r="H48" i="2"/>
  <c r="H45" i="2"/>
  <c r="H44" i="2"/>
  <c r="H43" i="2"/>
  <c r="H42" i="2" s="1"/>
  <c r="H40" i="2"/>
  <c r="H39" i="2"/>
  <c r="H38" i="2"/>
  <c r="H37" i="2" s="1"/>
  <c r="F35" i="2"/>
  <c r="F57" i="2" s="1"/>
  <c r="H34" i="2"/>
  <c r="H33" i="2"/>
  <c r="H28" i="2"/>
  <c r="F25" i="2"/>
  <c r="H25" i="2" s="1"/>
  <c r="F24" i="2"/>
  <c r="H24" i="2" s="1"/>
  <c r="H23" i="2"/>
  <c r="H22" i="2"/>
  <c r="H21" i="2"/>
  <c r="H17" i="2"/>
  <c r="H16" i="2"/>
  <c r="H15" i="2"/>
  <c r="H99" i="1"/>
  <c r="H97" i="1"/>
  <c r="H96" i="1"/>
  <c r="H95" i="1"/>
  <c r="H92" i="1"/>
  <c r="H91" i="1"/>
  <c r="H90" i="1" s="1"/>
  <c r="H88" i="1"/>
  <c r="H87" i="1"/>
  <c r="H86" i="1" s="1"/>
  <c r="H82" i="1"/>
  <c r="H81" i="1"/>
  <c r="F80" i="1"/>
  <c r="H80" i="1" s="1"/>
  <c r="H79" i="1"/>
  <c r="H74" i="1"/>
  <c r="H73" i="1"/>
  <c r="H72" i="1" s="1"/>
  <c r="H70" i="1"/>
  <c r="H68" i="1" s="1"/>
  <c r="H58" i="1"/>
  <c r="F57" i="1"/>
  <c r="F41" i="1" s="1"/>
  <c r="H56" i="1"/>
  <c r="F55" i="1"/>
  <c r="H55" i="1" s="1"/>
  <c r="H54" i="1"/>
  <c r="H53" i="1"/>
  <c r="H50" i="1"/>
  <c r="H49" i="1"/>
  <c r="H48" i="1" s="1"/>
  <c r="H46" i="1"/>
  <c r="H45" i="1"/>
  <c r="H44" i="1"/>
  <c r="H43" i="1" s="1"/>
  <c r="H40" i="1"/>
  <c r="H39" i="1"/>
  <c r="H34" i="1"/>
  <c r="H33" i="1"/>
  <c r="H30" i="1" s="1"/>
  <c r="H28" i="1"/>
  <c r="F25" i="1"/>
  <c r="H25" i="1" s="1"/>
  <c r="F24" i="1"/>
  <c r="H24" i="1" s="1"/>
  <c r="H23" i="1"/>
  <c r="H22" i="1"/>
  <c r="H21" i="1"/>
  <c r="H17" i="1"/>
  <c r="H16" i="1"/>
  <c r="H15" i="1"/>
  <c r="H14" i="1" s="1"/>
  <c r="H77" i="4" l="1"/>
  <c r="H39" i="4"/>
  <c r="H78" i="1"/>
  <c r="H76" i="1" s="1"/>
  <c r="H7" i="1" s="1"/>
  <c r="H66" i="1"/>
  <c r="H6" i="1" s="1"/>
  <c r="H19" i="1"/>
  <c r="H12" i="1"/>
  <c r="H4" i="1" s="1"/>
  <c r="H67" i="2"/>
  <c r="H61" i="2" s="1"/>
  <c r="H6" i="2" s="1"/>
  <c r="H47" i="2"/>
  <c r="H32" i="2"/>
  <c r="H19" i="2"/>
  <c r="H14" i="2"/>
  <c r="H85" i="3"/>
  <c r="H79" i="3" s="1"/>
  <c r="H8" i="3" s="1"/>
  <c r="H73" i="3"/>
  <c r="H71" i="3" s="1"/>
  <c r="H7" i="3" s="1"/>
  <c r="H61" i="3"/>
  <c r="H6" i="3" s="1"/>
  <c r="H47" i="3"/>
  <c r="H37" i="3"/>
  <c r="H19" i="3"/>
  <c r="H12" i="3"/>
  <c r="H4" i="3" s="1"/>
  <c r="H85" i="4"/>
  <c r="H69" i="4"/>
  <c r="H67" i="4" s="1"/>
  <c r="H7" i="4" s="1"/>
  <c r="H19" i="4"/>
  <c r="H14" i="4"/>
  <c r="H6" i="4"/>
  <c r="F35" i="3"/>
  <c r="F57" i="3" s="1"/>
  <c r="H57" i="3" s="1"/>
  <c r="H94" i="1"/>
  <c r="H84" i="1" s="1"/>
  <c r="F53" i="4"/>
  <c r="H32" i="4"/>
  <c r="H29" i="4" s="1"/>
  <c r="H49" i="4"/>
  <c r="H44" i="4" s="1"/>
  <c r="H57" i="2"/>
  <c r="F56" i="2"/>
  <c r="H35" i="2"/>
  <c r="F62" i="1"/>
  <c r="H41" i="1"/>
  <c r="H38" i="1" s="1"/>
  <c r="H57" i="1"/>
  <c r="H52" i="1" s="1"/>
  <c r="H75" i="4" l="1"/>
  <c r="H8" i="4" s="1"/>
  <c r="H12" i="4"/>
  <c r="H4" i="4" s="1"/>
  <c r="H12" i="2"/>
  <c r="H4" i="2" s="1"/>
  <c r="H8" i="1"/>
  <c r="F56" i="3"/>
  <c r="H35" i="3"/>
  <c r="H32" i="3" s="1"/>
  <c r="H53" i="4"/>
  <c r="F52" i="4"/>
  <c r="F59" i="3"/>
  <c r="H59" i="3" s="1"/>
  <c r="F58" i="3"/>
  <c r="H58" i="3" s="1"/>
  <c r="H56" i="3"/>
  <c r="F59" i="2"/>
  <c r="H59" i="2" s="1"/>
  <c r="F58" i="2"/>
  <c r="H58" i="2" s="1"/>
  <c r="H56" i="2"/>
  <c r="H55" i="2" s="1"/>
  <c r="H30" i="2" s="1"/>
  <c r="H5" i="2" s="1"/>
  <c r="H62" i="1"/>
  <c r="F61" i="1"/>
  <c r="C9" i="6" l="1"/>
  <c r="H55" i="3"/>
  <c r="H30" i="3" s="1"/>
  <c r="H5" i="3" s="1"/>
  <c r="F55" i="4"/>
  <c r="H55" i="4" s="1"/>
  <c r="F54" i="4"/>
  <c r="H54" i="4" s="1"/>
  <c r="H52" i="4"/>
  <c r="F64" i="1"/>
  <c r="H64" i="1" s="1"/>
  <c r="F63" i="1"/>
  <c r="H63" i="1" s="1"/>
  <c r="H61" i="1"/>
  <c r="H60" i="1" s="1"/>
  <c r="H36" i="1" s="1"/>
  <c r="H51" i="4" l="1"/>
  <c r="H27" i="4" s="1"/>
  <c r="H5" i="4" s="1"/>
  <c r="H2" i="4" s="1"/>
  <c r="C11" i="6"/>
  <c r="H5" i="1"/>
  <c r="C7" i="6" s="1"/>
  <c r="C13" i="6" l="1"/>
  <c r="C15" i="6" s="1"/>
  <c r="C17" i="6" s="1"/>
  <c r="C19" i="6" s="1"/>
</calcChain>
</file>

<file path=xl/sharedStrings.xml><?xml version="1.0" encoding="utf-8"?>
<sst xmlns="http://schemas.openxmlformats.org/spreadsheetml/2006/main" count="651" uniqueCount="108">
  <si>
    <t>PREDDELA</t>
  </si>
  <si>
    <t>ZEMELJSKA DELA</t>
  </si>
  <si>
    <t>VOZIŠČNE KONSTRUKCIJE</t>
  </si>
  <si>
    <t>ODVODNJAVANJE</t>
  </si>
  <si>
    <t>GRADBENA IN OBRTNIŠKA DELA</t>
  </si>
  <si>
    <t>TUJE STORITVE</t>
  </si>
  <si>
    <t xml:space="preserve">z. št. </t>
  </si>
  <si>
    <t>Postavka</t>
  </si>
  <si>
    <t>Opis dela</t>
  </si>
  <si>
    <t>EM</t>
  </si>
  <si>
    <t>Količina</t>
  </si>
  <si>
    <t>Cena / enoto</t>
  </si>
  <si>
    <t>Cena</t>
  </si>
  <si>
    <t>Geodetska dela</t>
  </si>
  <si>
    <t>S</t>
  </si>
  <si>
    <t>Obnova in zavarovanje zakoličbe osi trase ostale javne ceste v ravninskem terenu
OPOMBA: Upoštevano dvakratno zakoličenje</t>
  </si>
  <si>
    <t>km</t>
  </si>
  <si>
    <t>Postavitev in zavarovanje prečnega profila ostale javne ceste v ravninskem terenu</t>
  </si>
  <si>
    <t>kos</t>
  </si>
  <si>
    <t>N</t>
  </si>
  <si>
    <t>Postavitev in zavarovanje zakoličbene točke (zidovi)</t>
  </si>
  <si>
    <t>Čiščenje terena</t>
  </si>
  <si>
    <t>Čiščenje grmovja, dreves, vej in panjev</t>
  </si>
  <si>
    <t>Odstranitev grmovja na gosto porasli površini (nad 50 % pokritega tlorisa) - strojno
OPOMBA: odstranitev grmovja na brežini ob cesti vključno z odvozom na stalno deponijo in stroški deponiranja - OCENA KOLIČINE</t>
  </si>
  <si>
    <t>m2</t>
  </si>
  <si>
    <t>Posek in odstranitev drevesa z deblom premera 11 do 30 cm ter odstranitev vej
OPOMBA: OCENA KOLIČINE</t>
  </si>
  <si>
    <t>Posek in odstranitev drevesa z deblom premera 31 do 50 cm ter odstranitev vej
OPOMBA: OCENA KOLIČINE</t>
  </si>
  <si>
    <t>Odstranitev panja s premerom 11 do 30 cm z odvozom na deponijo na razdaljo nad 100 do 1000 m
OPOMBA: OCENA KOLIČINE</t>
  </si>
  <si>
    <t>Odstranitev panja s premerom 31 do 50 cm z odvozom na deponijo na razdaljo nad 100 do 1000 m
OPOMBA: OCENA KOLIČINE</t>
  </si>
  <si>
    <t>Porušitev in odstranitev objektov</t>
  </si>
  <si>
    <t>Porušitev in odstranitev prepusta iz cevi s premerom 61 do 100 cm
OPOMBA: odstranitev cevnega prepusta z deponiranjem še uporabnih cevi za vgradnjo na druge lokacije na gozdnih cestah</t>
  </si>
  <si>
    <t>m1</t>
  </si>
  <si>
    <t>Ostala preddela</t>
  </si>
  <si>
    <t>Začasni objekti</t>
  </si>
  <si>
    <t xml:space="preserve">Organizacija gradbišča – postavitev začasnih objektov </t>
  </si>
  <si>
    <t>Organizacija gradbišča – odstranitev začasnih objektov</t>
  </si>
  <si>
    <t>Izkopi</t>
  </si>
  <si>
    <t>Široki izkop vezljive zemljine - 3. kategorije - strojno z nakladanjem
OPOMBA: Izkop za voziščno konstrukcijo in zidove</t>
  </si>
  <si>
    <t>m3</t>
  </si>
  <si>
    <t>Široki izkop mehke kamnine - 4. kategorije z nakladanjem
OPOMBA: Izkop za voziščno konstrukcijo in zidove</t>
  </si>
  <si>
    <t>Široki izkop mehke kamnine - 4. kategorije z nakladanjem
OPOMBA: Izkop za voziščno konstrukcijo in zidove - rezervna količina za primer, da se nosilna podlaga nahaja globlje od projektirane.</t>
  </si>
  <si>
    <t>Planum temeljnih tal</t>
  </si>
  <si>
    <t>Ureditev planuma temeljnih tal zrnate kamnine – 3. kategorije
OPOMBA: Planum tmeljnih tal za cesto</t>
  </si>
  <si>
    <t>Ureditev planuma temeljnih tal zrnate kamnine – 3. kategorije
OPOMBA: Planum tmeljnih tal za temelje zidov</t>
  </si>
  <si>
    <t>Ureditev planuma temeljnih tal zrnate kamnine – 3. kategorije
OPOMBA: Ureditev makadamskega vozišča</t>
  </si>
  <si>
    <t>Nasipi, zasipi, klini, posteljica, in glinasti naboj</t>
  </si>
  <si>
    <t>Izdelava posteljice iz drobljenih kamnitih zrn v debelini 25 cm
OPOMBA: kvaliteten drobir GrW 0/63-0/100</t>
  </si>
  <si>
    <t>Zasip z zrnato zemljino - 3. kategorije - strojno
OPOMBA: zasip podpornega in zaplavnega zidu z materialom iz izkopa</t>
  </si>
  <si>
    <t>Brežine in zelenice</t>
  </si>
  <si>
    <t>Humuziranje zelenice z valjanjem, v debelini nad 15 cm - strojno</t>
  </si>
  <si>
    <t>Doplačilo za zatravitev s semenom</t>
  </si>
  <si>
    <t>Zaščita brežine z roliranjem v debelini nad 30 cm
OPOMBA: kamnita obloga brežine - kamen v betonu 70:30, utrditev podslapja</t>
  </si>
  <si>
    <t>Zaščita brežine s kamnito zložbo izvedeno s cementnim betonom
OPOMBA: podporni zid v dolžini 37 m, kamen v betonu 70:30, vezivo beton C25/30, XC2, lomljenec d=50-80cm, stiki obdelani s cementno malto.</t>
  </si>
  <si>
    <t>Zaščita brežine s kamnito zložbo izvedeno s cementnim betonom
OPOMBA: podporni zid v dolžini 37 m, kamen v betonu 70:30, vezivo beton C25/30, XC2, lomljenec d=50-80cm, stiki obdelani s cementno malto - rezervna količina za primer, da se nosilna podlaga nahaja globlje od projektirane (15%).</t>
  </si>
  <si>
    <t>Zaščita brežine s kamnito zložbo izvedeno s cementnim betonom
OPOMBA: zaplavni zid v dolžini 19,3 m, kamen v betonu 70:30, vezivo beton C25/30, XC2, lomljenec d=50-80cm, stiki obdelani s cementno malto, vključno z odprtinami za prevajanje nizkega vodostaja.</t>
  </si>
  <si>
    <t>Prevozi, razprostiranje, in ureditev deponij materiala</t>
  </si>
  <si>
    <t>Prevoz materiala na razdaljo nad 3000 do 5000 m
OPOMBA: odvečni izkop</t>
  </si>
  <si>
    <t>t</t>
  </si>
  <si>
    <t>Razprostiranje odvečne zrnate kamnine – 3. kategorije
OPOMBA: tudi 4 kategorija</t>
  </si>
  <si>
    <t>Ureditev deponije zemljine</t>
  </si>
  <si>
    <t>Odlaganje odpadne zmesi zemljine in kamnine</t>
  </si>
  <si>
    <t>Nosilne plasti</t>
  </si>
  <si>
    <t>Nevezane nosilne plasti</t>
  </si>
  <si>
    <t>Izdelava nevezane nosilne plasti enakomerno zrnatega drobljenca iz kamnine v debelini 21 do 30 cm
OPOMBA: kvaliteten drobir GrW 0/32</t>
  </si>
  <si>
    <t>Bankine</t>
  </si>
  <si>
    <t>Izdelava utrjene bankine širine 0,50 m
OPOMBA: material upoštevan pri nevezanih nosilnih plasteh</t>
  </si>
  <si>
    <t>Izdelava utrjene bankine širine 1,50 m
OPOMBA: material upoštevan pri nevezanih nosilnih plasteh</t>
  </si>
  <si>
    <t>Globinsko odvodnjavanje - drenaže</t>
  </si>
  <si>
    <t>Izdelava vzdolžne in prečne drenaže, globoke do 1,0 m, na planumu izkopa, z gibljivimi plastičnimi cevmi premera 15 cm
OPOMBA: drenaža za podpornim zidom PE DN160</t>
  </si>
  <si>
    <t>Doplačilo za izdelavo vzdolžne in prečne drenaže, globoke 2,1 do 4 m
OPOMBA: drenaža za podpornim zidom</t>
  </si>
  <si>
    <t>Izdelava izcednice (barbakane) iz trde plastične cevi, premera 10 cm, dolžine nad 100 cm
OPOMBA: PVC DN110 dolžine do 2,0m</t>
  </si>
  <si>
    <t>Izdelava izpusta drenaže, po načrtu, ne glede na globino ali oviranje z opažem, premera 15 cm
OPOMBA: drenaža PE DN160 za podpornim zidom</t>
  </si>
  <si>
    <t>Tesarska dela</t>
  </si>
  <si>
    <t>Izdelava podprtega opaža za ravne temelje
OPOMBA: AB plošča (mulda)</t>
  </si>
  <si>
    <t>Izdelava podprtega opaža robnega venca na premostitvenem, opornem in podpornem objektu
OPOMBA: krona podpornega in zaplavnega zidu</t>
  </si>
  <si>
    <t>Dela z jeklom za ojačitev</t>
  </si>
  <si>
    <t>Dobava in postavitev rebrastih žic iz visokovrednega naravno trdega jekla B St 500 S s premerom do 12 mm, za enostavno ojačitev
OPOMBA: armaturne palice v kroni podpornega in zaplavnega zidu</t>
  </si>
  <si>
    <t>kg</t>
  </si>
  <si>
    <t>Dobava in postavitev rebrastih žic iz visokovrednega naravno trdega jekla B St 500 S s premerom do 12 mm, za enostavno ojačitev
OPOMBA: armaturne mreže v plošči (muldi)</t>
  </si>
  <si>
    <t>Dela s cementnim betonom</t>
  </si>
  <si>
    <t>Dobava in vgraditev cementnega betona C30/37 v prerez do 0,15 m3/m2-m1
OPOMBA: krona zaplavnega zidu</t>
  </si>
  <si>
    <t>Dobava in vgraditev cementnega betona C30/37 v prerez od 0,31 do 0,50 m3/m2-m1
OPOMBA: krona podpornega zidu</t>
  </si>
  <si>
    <t>Dobava in vgraditev cementnega betona C30/37 v prerez nad 0,50 m3/m2-m1
OPOMBA: plošča (mulda)</t>
  </si>
  <si>
    <t>Vgraditev nasipa iz zrnate kamnine - 3. kategorije
OPOMBA: uporabiti material iz izkopa</t>
  </si>
  <si>
    <t>Zaščita brežine s kamnito zložbo izvedeno s cementnim betonom
OPOMBA: podporni zid v dolžini 30,1 m, kamen v betonu 70:30, vezivo beton C25/30, XC2, lomljenec d=50-80cm, stiki obdelani s cementno malto.</t>
  </si>
  <si>
    <t>Zaščita brežine s kamnito zložbo izvedeno s cementnim betonom
OPOMBA: podporni zid v dolžini 30,1 m, kamen v betonu 70:30, vezivo beton C25/30, XC2, lomljenec d=50-80cm, stiki obdelani s cementno malto - rezervna količina za primer, da se nosilna podlaga nahaja globlje od projektirane (15%).</t>
  </si>
  <si>
    <t>Zaščita brežine s kamnito zložbo izvedeno s cementnim betonom
OPOMBA: zaplavni zid v dolžini 15,9 m, kamen v betonu 70:30, vezivo beton C25/30, XC2, lomljenec d=50-80cm, stiki obdelani s cementno malto, vključno z odprtinami za prevajanje nizkega vodostaja.</t>
  </si>
  <si>
    <t>Zaščita brežine s kamnito zložbo izvedeno s cementnim betonom
OPOMBA: podporni zid v dolžini 21,4 m, kamen v betonu 70:30, vezivo beton C25/30, XC2, lomljenec d=50-80cm, stiki obdelani s cementno malto.</t>
  </si>
  <si>
    <t>Zaščita brežine s kamnito zložbo izvedeno s cementnim betonom
OPOMBA: podporni zid v dolžini 21,4 m, kamen v betonu 70:30, vezivo beton C25/30, XC2, lomljenec d=50-80cm, stiki obdelani s cementno malto - rezervna količina za primer, da se nosilna podlaga nahaja globlje od projektirane (15%).</t>
  </si>
  <si>
    <t>Zaščita brežine s kamnito zložbo izvedeno s cementnim betonom
OPOMBA: zaplavni zid v dolžini 18,3 m, kamen v betonu 70:30, vezivo beton C25/30, XC2, lomljenec d=50-80cm, stiki obdelani s cementno malto, vključno z odprtinami za prevajanje nizkega vodostaja.</t>
  </si>
  <si>
    <t>Zaščita brežine s kamnito zložbo izvedeno s cementnim betonom
OPOMBA: podporni zid v dolžini 24,2 m, kamen v betonu 70:30, vezivo beton C25/30, XC2, lomljenec d=50-80cm, stiki obdelani s cementno malto.</t>
  </si>
  <si>
    <t>Zaščita brežine s kamnito zložbo izvedeno s cementnim betonom
OPOMBA: podporni zid v dolžini 24,2 m, kamen v betonu 70:30, vezivo beton C25/30, XC2, lomljenec d=50-80cm, stiki obdelani s cementno malto - rezervna količina za primer, da se nosilna podlaga nahaja globlje od projektirane (15%).</t>
  </si>
  <si>
    <t>Izdelava podprtega opaža robnega venca na premostitvenem, opornem in podpornem objektu
OPOMBA: krona podpornega zidu</t>
  </si>
  <si>
    <t>Dobava in postavitev rebrastih žic iz visokovrednega naravno trdega jekla B St 500 S s premerom do 12 mm, za enostavno ojačitev
OPOMBA: armaturne palice v kroni podpornega zidu</t>
  </si>
  <si>
    <t>EGC-101176 Lokacija 1 Petkovo-Kunšperk-Brezovc</t>
  </si>
  <si>
    <t>EGC-101176 Lokacija 2 Petkovo-Kunšperk-Brezovc</t>
  </si>
  <si>
    <t>EGC-101176 Lokacija 3 Petkovo-Kunšperk-Brezovc</t>
  </si>
  <si>
    <t>EGC-101176 Lokacija 4 Petkovo-Kunšperk-Brezovc</t>
  </si>
  <si>
    <t>PROJEKTANTSKI POPIS DEL</t>
  </si>
  <si>
    <t>EGC-Lokacija 1</t>
  </si>
  <si>
    <t>EGC-Lokacija 2</t>
  </si>
  <si>
    <t>EGC-Lokacija 3</t>
  </si>
  <si>
    <t>SKUPAJ BREZ DDV</t>
  </si>
  <si>
    <t>DDV</t>
  </si>
  <si>
    <t>SKUPAJ Z DDV</t>
  </si>
  <si>
    <t>EGC-101176 Petkovo-Kunšperk-Brezovc</t>
  </si>
  <si>
    <t>EGC-Lokacija 4</t>
  </si>
  <si>
    <t>NEPREDVIDENA DELA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</si>
</sst>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00\ _€_-;\-* #,##0.0000\ _€_-;_-* &quot;-&quot;??\ _€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4"/>
      <name val="Arial"/>
      <family val="2"/>
      <charset val="238"/>
    </font>
    <font>
      <sz val="11"/>
      <color theme="1"/>
      <name val="Arial CE"/>
      <charset val="238"/>
    </font>
    <font>
      <sz val="11"/>
      <name val="Arial CE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2E628B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3" fontId="2" fillId="0" borderId="0" xfId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43" fontId="4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3" fillId="2" borderId="0" xfId="1" applyFont="1" applyFill="1" applyAlignment="1">
      <alignment horizontal="center" vertical="center"/>
    </xf>
    <xf numFmtId="43" fontId="6" fillId="2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3" fontId="3" fillId="0" borderId="0" xfId="1" applyFont="1" applyAlignment="1">
      <alignment horizontal="center" vertical="center"/>
    </xf>
    <xf numFmtId="43" fontId="9" fillId="0" borderId="0" xfId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43" fontId="3" fillId="0" borderId="3" xfId="1" applyFont="1" applyBorder="1" applyAlignment="1">
      <alignment horizontal="center" vertical="center"/>
    </xf>
    <xf numFmtId="43" fontId="9" fillId="0" borderId="4" xfId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43" fontId="3" fillId="0" borderId="5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43" fontId="3" fillId="0" borderId="6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43" fontId="3" fillId="0" borderId="3" xfId="1" applyFont="1" applyFill="1" applyBorder="1" applyAlignment="1">
      <alignment horizontal="center" vertical="center"/>
    </xf>
    <xf numFmtId="43" fontId="9" fillId="0" borderId="4" xfId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3" fontId="3" fillId="0" borderId="6" xfId="1" applyFont="1" applyFill="1" applyBorder="1" applyAlignment="1">
      <alignment horizontal="center" vertical="center"/>
    </xf>
    <xf numFmtId="43" fontId="9" fillId="0" borderId="6" xfId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43" fontId="7" fillId="0" borderId="6" xfId="1" applyFont="1" applyBorder="1" applyAlignment="1">
      <alignment vertical="center"/>
    </xf>
    <xf numFmtId="0" fontId="3" fillId="0" borderId="0" xfId="0" applyFont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10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3" fontId="10" fillId="0" borderId="0" xfId="1" applyFont="1" applyFill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3" fontId="7" fillId="0" borderId="3" xfId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43" fontId="7" fillId="0" borderId="5" xfId="1" applyFont="1" applyBorder="1" applyAlignment="1">
      <alignment horizontal="center" vertical="center"/>
    </xf>
    <xf numFmtId="43" fontId="7" fillId="0" borderId="5" xfId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43" fontId="11" fillId="0" borderId="0" xfId="1" applyFont="1" applyFill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43" fontId="7" fillId="0" borderId="6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3" fontId="7" fillId="0" borderId="6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3" fontId="7" fillId="0" borderId="0" xfId="1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43" fontId="7" fillId="0" borderId="7" xfId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3" fontId="6" fillId="0" borderId="0" xfId="1" applyFont="1" applyFill="1" applyAlignment="1">
      <alignment horizontal="center" vertical="center"/>
    </xf>
    <xf numFmtId="43" fontId="7" fillId="0" borderId="3" xfId="1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43" fontId="7" fillId="0" borderId="7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43" fontId="7" fillId="0" borderId="9" xfId="1" applyFont="1" applyBorder="1" applyAlignment="1">
      <alignment vertical="center"/>
    </xf>
    <xf numFmtId="43" fontId="7" fillId="0" borderId="0" xfId="1" applyFont="1" applyBorder="1" applyAlignment="1">
      <alignment horizontal="center" vertical="center"/>
    </xf>
    <xf numFmtId="165" fontId="7" fillId="0" borderId="7" xfId="1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43" fontId="7" fillId="0" borderId="7" xfId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43" fontId="10" fillId="0" borderId="0" xfId="1" applyFont="1" applyAlignment="1">
      <alignment vertical="center"/>
    </xf>
    <xf numFmtId="43" fontId="7" fillId="0" borderId="0" xfId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3" fontId="7" fillId="0" borderId="3" xfId="1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165" fontId="7" fillId="0" borderId="7" xfId="1" applyNumberFormat="1" applyFont="1" applyFill="1" applyBorder="1" applyAlignment="1">
      <alignment horizontal="center" vertical="center"/>
    </xf>
    <xf numFmtId="43" fontId="10" fillId="0" borderId="7" xfId="1" applyFont="1" applyFill="1" applyBorder="1" applyAlignment="1">
      <alignment horizontal="center" vertical="center"/>
    </xf>
    <xf numFmtId="43" fontId="11" fillId="0" borderId="7" xfId="1" applyFont="1" applyFill="1" applyBorder="1" applyAlignment="1">
      <alignment horizontal="center" vertical="center"/>
    </xf>
    <xf numFmtId="0" fontId="3" fillId="0" borderId="0" xfId="0" applyFont="1"/>
    <xf numFmtId="43" fontId="6" fillId="2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6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0BB1D-E270-4254-B339-A140C08F10F1}">
  <dimension ref="B3:C19"/>
  <sheetViews>
    <sheetView topLeftCell="A4" workbookViewId="0">
      <selection activeCell="B15" sqref="B15"/>
    </sheetView>
  </sheetViews>
  <sheetFormatPr defaultRowHeight="15" x14ac:dyDescent="0.25"/>
  <cols>
    <col min="2" max="2" width="47" customWidth="1"/>
    <col min="3" max="3" width="17.5703125" customWidth="1"/>
  </cols>
  <sheetData>
    <row r="3" spans="2:3" ht="18" x14ac:dyDescent="0.25">
      <c r="B3" s="6" t="s">
        <v>98</v>
      </c>
    </row>
    <row r="4" spans="2:3" x14ac:dyDescent="0.25">
      <c r="B4" s="12"/>
    </row>
    <row r="5" spans="2:3" ht="52.5" customHeight="1" x14ac:dyDescent="0.25">
      <c r="B5" s="12" t="s">
        <v>105</v>
      </c>
    </row>
    <row r="6" spans="2:3" x14ac:dyDescent="0.25">
      <c r="B6" s="24"/>
    </row>
    <row r="7" spans="2:3" ht="45" x14ac:dyDescent="0.25">
      <c r="B7" s="12" t="s">
        <v>99</v>
      </c>
      <c r="C7" s="111">
        <f>EGC_10117_L1!H2</f>
        <v>0</v>
      </c>
    </row>
    <row r="8" spans="2:3" ht="18" x14ac:dyDescent="0.25">
      <c r="B8" s="112"/>
    </row>
    <row r="9" spans="2:3" ht="45" x14ac:dyDescent="0.25">
      <c r="B9" s="12" t="s">
        <v>100</v>
      </c>
      <c r="C9" s="111">
        <f>EGC_10117_L2!H2</f>
        <v>0</v>
      </c>
    </row>
    <row r="10" spans="2:3" ht="18" x14ac:dyDescent="0.25">
      <c r="B10" s="112"/>
    </row>
    <row r="11" spans="2:3" ht="45" x14ac:dyDescent="0.25">
      <c r="B11" s="12" t="s">
        <v>101</v>
      </c>
      <c r="C11" s="111">
        <f>EGC_10117_L3!H2</f>
        <v>0</v>
      </c>
    </row>
    <row r="13" spans="2:3" ht="50.25" customHeight="1" x14ac:dyDescent="0.25">
      <c r="B13" s="12" t="s">
        <v>106</v>
      </c>
      <c r="C13" s="111">
        <f>EGC_101176_L4!H2</f>
        <v>0</v>
      </c>
    </row>
    <row r="15" spans="2:3" ht="45" x14ac:dyDescent="0.25">
      <c r="B15" s="12" t="s">
        <v>102</v>
      </c>
      <c r="C15" s="111">
        <f>SUM(C7:C14)</f>
        <v>0</v>
      </c>
    </row>
    <row r="17" spans="2:3" x14ac:dyDescent="0.25">
      <c r="B17" s="12" t="s">
        <v>103</v>
      </c>
      <c r="C17" s="113">
        <f>C15*0.095</f>
        <v>0</v>
      </c>
    </row>
    <row r="19" spans="2:3" ht="30" x14ac:dyDescent="0.25">
      <c r="B19" s="12" t="s">
        <v>104</v>
      </c>
      <c r="C19" s="113">
        <f>C15+C17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5F096-5861-4CFE-94FF-BD3ABF45A88D}">
  <dimension ref="A1:GL107"/>
  <sheetViews>
    <sheetView tabSelected="1" workbookViewId="0">
      <selection activeCell="H3" sqref="H3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2</v>
      </c>
      <c r="B2" s="5"/>
      <c r="C2" s="5"/>
      <c r="D2" s="6" t="s">
        <v>94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H36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H66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H76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H84</f>
        <v>0</v>
      </c>
    </row>
    <row r="9" spans="1:194" ht="15" x14ac:dyDescent="0.25">
      <c r="A9" s="8"/>
      <c r="B9" s="9"/>
      <c r="C9" s="9">
        <v>60000</v>
      </c>
      <c r="D9" s="10" t="s">
        <v>107</v>
      </c>
      <c r="E9" s="9"/>
      <c r="F9" s="9"/>
      <c r="G9" s="9"/>
      <c r="H9" s="11">
        <f>(H4+H5+H6+H7+H8)*0.05</f>
        <v>0</v>
      </c>
    </row>
    <row r="11" spans="1:194" ht="15" thickBot="1" x14ac:dyDescent="0.3">
      <c r="A11" s="13" t="s">
        <v>6</v>
      </c>
      <c r="B11" s="14"/>
      <c r="C11" s="14" t="s">
        <v>7</v>
      </c>
      <c r="D11" s="15" t="s">
        <v>8</v>
      </c>
      <c r="E11" s="14" t="s">
        <v>9</v>
      </c>
      <c r="F11" s="16" t="s">
        <v>10</v>
      </c>
      <c r="G11" s="16" t="s">
        <v>11</v>
      </c>
      <c r="H11" s="16" t="s">
        <v>12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+H14+H19+H30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13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14</v>
      </c>
      <c r="C15" s="34">
        <v>11121</v>
      </c>
      <c r="D15" s="35" t="s">
        <v>15</v>
      </c>
      <c r="E15" s="34" t="s">
        <v>16</v>
      </c>
      <c r="F15" s="36">
        <v>0.08</v>
      </c>
      <c r="G15" s="36"/>
      <c r="H15" s="36">
        <f t="shared" ref="H15:H34" si="0">+G15*F15</f>
        <v>0</v>
      </c>
    </row>
    <row r="16" spans="1:194" ht="28.5" x14ac:dyDescent="0.25">
      <c r="A16" s="33">
        <v>2</v>
      </c>
      <c r="B16" s="34" t="s">
        <v>14</v>
      </c>
      <c r="C16" s="37">
        <v>11221</v>
      </c>
      <c r="D16" s="38" t="s">
        <v>17</v>
      </c>
      <c r="E16" s="37" t="s">
        <v>18</v>
      </c>
      <c r="F16" s="39">
        <v>14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19</v>
      </c>
      <c r="C17" s="37">
        <v>11711</v>
      </c>
      <c r="D17" s="38" t="s">
        <v>20</v>
      </c>
      <c r="E17" s="37" t="s">
        <v>18</v>
      </c>
      <c r="F17" s="39">
        <v>16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21</v>
      </c>
      <c r="E19" s="29"/>
      <c r="F19" s="44"/>
      <c r="G19" s="44"/>
      <c r="H19" s="45">
        <f>SUM(H21:H28)</f>
        <v>0</v>
      </c>
    </row>
    <row r="20" spans="1:8" ht="15" x14ac:dyDescent="0.25">
      <c r="A20" s="33"/>
      <c r="B20" s="37"/>
      <c r="C20" s="46"/>
      <c r="D20" s="47" t="s">
        <v>22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14</v>
      </c>
      <c r="C21" s="37">
        <v>12122</v>
      </c>
      <c r="D21" s="50" t="s">
        <v>23</v>
      </c>
      <c r="E21" s="37" t="s">
        <v>24</v>
      </c>
      <c r="F21" s="51">
        <v>50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14</v>
      </c>
      <c r="C22" s="37">
        <v>12151</v>
      </c>
      <c r="D22" s="50" t="s">
        <v>25</v>
      </c>
      <c r="E22" s="37" t="s">
        <v>18</v>
      </c>
      <c r="F22" s="51">
        <v>1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14</v>
      </c>
      <c r="C23" s="37">
        <v>12152</v>
      </c>
      <c r="D23" s="50" t="s">
        <v>26</v>
      </c>
      <c r="E23" s="37" t="s">
        <v>18</v>
      </c>
      <c r="F23" s="51">
        <v>1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14</v>
      </c>
      <c r="C24" s="37">
        <v>12162</v>
      </c>
      <c r="D24" s="50" t="s">
        <v>27</v>
      </c>
      <c r="E24" s="37" t="s">
        <v>18</v>
      </c>
      <c r="F24" s="51">
        <f>F22</f>
        <v>1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14</v>
      </c>
      <c r="C25" s="37">
        <v>12165</v>
      </c>
      <c r="D25" s="50" t="s">
        <v>28</v>
      </c>
      <c r="E25" s="37" t="s">
        <v>18</v>
      </c>
      <c r="F25" s="51">
        <f>F23</f>
        <v>1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ht="15" x14ac:dyDescent="0.25">
      <c r="A27" s="33"/>
      <c r="B27" s="37"/>
      <c r="C27" s="46"/>
      <c r="D27" s="47" t="s">
        <v>29</v>
      </c>
      <c r="E27" s="37"/>
      <c r="F27" s="48"/>
      <c r="G27" s="48"/>
      <c r="H27" s="49"/>
    </row>
    <row r="28" spans="1:8" s="52" customFormat="1" ht="57" x14ac:dyDescent="0.25">
      <c r="A28" s="34">
        <v>9</v>
      </c>
      <c r="B28" s="37" t="s">
        <v>14</v>
      </c>
      <c r="C28" s="37">
        <v>12412</v>
      </c>
      <c r="D28" s="50" t="s">
        <v>30</v>
      </c>
      <c r="E28" s="37" t="s">
        <v>31</v>
      </c>
      <c r="F28" s="51">
        <v>10</v>
      </c>
      <c r="G28" s="51"/>
      <c r="H28" s="39">
        <f t="shared" ref="H28" si="2">+G28*F28</f>
        <v>0</v>
      </c>
    </row>
    <row r="29" spans="1:8" ht="15" thickBot="1" x14ac:dyDescent="0.3">
      <c r="A29" s="33"/>
      <c r="F29" s="53"/>
      <c r="G29" s="53"/>
      <c r="H29" s="53"/>
    </row>
    <row r="30" spans="1:8" ht="15.75" thickBot="1" x14ac:dyDescent="0.3">
      <c r="A30" s="42"/>
      <c r="B30" s="28"/>
      <c r="C30" s="29">
        <v>13000</v>
      </c>
      <c r="D30" s="30" t="s">
        <v>32</v>
      </c>
      <c r="E30" s="29"/>
      <c r="F30" s="44"/>
      <c r="G30" s="44"/>
      <c r="H30" s="45">
        <f>SUM(H31:H34)</f>
        <v>0</v>
      </c>
    </row>
    <row r="31" spans="1:8" x14ac:dyDescent="0.25">
      <c r="A31" s="33"/>
      <c r="B31" s="37"/>
      <c r="C31" s="37"/>
      <c r="D31" s="38"/>
      <c r="E31" s="37"/>
      <c r="F31" s="48"/>
      <c r="G31" s="48"/>
      <c r="H31" s="48"/>
    </row>
    <row r="32" spans="1:8" ht="15" x14ac:dyDescent="0.25">
      <c r="A32" s="33"/>
      <c r="B32" s="37"/>
      <c r="C32" s="46"/>
      <c r="D32" s="47" t="s">
        <v>33</v>
      </c>
      <c r="E32" s="46"/>
      <c r="F32" s="48"/>
      <c r="G32" s="48"/>
      <c r="H32" s="49"/>
    </row>
    <row r="33" spans="1:8" x14ac:dyDescent="0.25">
      <c r="A33" s="33">
        <v>10</v>
      </c>
      <c r="B33" s="37" t="s">
        <v>14</v>
      </c>
      <c r="C33" s="37">
        <v>13311</v>
      </c>
      <c r="D33" s="38" t="s">
        <v>34</v>
      </c>
      <c r="E33" s="37" t="s">
        <v>18</v>
      </c>
      <c r="F33" s="48">
        <v>1</v>
      </c>
      <c r="G33" s="48"/>
      <c r="H33" s="48">
        <f t="shared" si="0"/>
        <v>0</v>
      </c>
    </row>
    <row r="34" spans="1:8" x14ac:dyDescent="0.25">
      <c r="A34" s="33">
        <v>11</v>
      </c>
      <c r="B34" s="37" t="s">
        <v>14</v>
      </c>
      <c r="C34" s="37">
        <v>13312</v>
      </c>
      <c r="D34" s="38" t="s">
        <v>35</v>
      </c>
      <c r="E34" s="37" t="s">
        <v>18</v>
      </c>
      <c r="F34" s="48">
        <v>1</v>
      </c>
      <c r="G34" s="48"/>
      <c r="H34" s="48">
        <f t="shared" si="0"/>
        <v>0</v>
      </c>
    </row>
    <row r="35" spans="1:8" x14ac:dyDescent="0.25">
      <c r="F35" s="53"/>
      <c r="G35" s="53"/>
      <c r="H35" s="53"/>
    </row>
    <row r="36" spans="1:8" s="55" customFormat="1" ht="15" x14ac:dyDescent="0.25">
      <c r="A36" s="17"/>
      <c r="B36" s="18"/>
      <c r="C36" s="9">
        <v>20000</v>
      </c>
      <c r="D36" s="12" t="s">
        <v>1</v>
      </c>
      <c r="E36" s="9"/>
      <c r="F36" s="54"/>
      <c r="G36" s="54"/>
      <c r="H36" s="20">
        <f>H38+H43+H48+H52+H60</f>
        <v>0</v>
      </c>
    </row>
    <row r="37" spans="1:8" ht="15.75" thickBot="1" x14ac:dyDescent="0.3">
      <c r="B37" s="22"/>
      <c r="C37" s="23"/>
      <c r="D37" s="24"/>
      <c r="E37" s="23"/>
      <c r="F37" s="56"/>
      <c r="G37" s="56"/>
      <c r="H37" s="57"/>
    </row>
    <row r="38" spans="1:8" ht="15.75" thickBot="1" x14ac:dyDescent="0.3">
      <c r="A38" s="27"/>
      <c r="B38" s="58"/>
      <c r="C38" s="59">
        <v>21000</v>
      </c>
      <c r="D38" s="60" t="s">
        <v>36</v>
      </c>
      <c r="E38" s="59"/>
      <c r="F38" s="61"/>
      <c r="G38" s="61"/>
      <c r="H38" s="45">
        <f>SUM(H39:H41)</f>
        <v>0</v>
      </c>
    </row>
    <row r="39" spans="1:8" s="52" customFormat="1" ht="42.75" x14ac:dyDescent="0.25">
      <c r="A39" s="34">
        <v>12</v>
      </c>
      <c r="B39" s="33" t="s">
        <v>14</v>
      </c>
      <c r="C39" s="33">
        <v>21224</v>
      </c>
      <c r="D39" s="62" t="s">
        <v>37</v>
      </c>
      <c r="E39" s="33" t="s">
        <v>38</v>
      </c>
      <c r="F39" s="63">
        <v>838.6</v>
      </c>
      <c r="G39" s="64"/>
      <c r="H39" s="63">
        <f t="shared" ref="H39:H41" si="3">+G39*F39</f>
        <v>0</v>
      </c>
    </row>
    <row r="40" spans="1:8" s="52" customFormat="1" ht="28.5" x14ac:dyDescent="0.25">
      <c r="A40" s="34">
        <v>13</v>
      </c>
      <c r="B40" s="33" t="s">
        <v>14</v>
      </c>
      <c r="C40" s="33">
        <v>21243</v>
      </c>
      <c r="D40" s="62" t="s">
        <v>39</v>
      </c>
      <c r="E40" s="33" t="s">
        <v>38</v>
      </c>
      <c r="F40" s="63">
        <v>93.18</v>
      </c>
      <c r="G40" s="64"/>
      <c r="H40" s="63">
        <f t="shared" si="3"/>
        <v>0</v>
      </c>
    </row>
    <row r="41" spans="1:8" s="52" customFormat="1" ht="57" x14ac:dyDescent="0.25">
      <c r="A41" s="34">
        <v>14</v>
      </c>
      <c r="B41" s="33" t="s">
        <v>14</v>
      </c>
      <c r="C41" s="33">
        <v>21243</v>
      </c>
      <c r="D41" s="62" t="s">
        <v>40</v>
      </c>
      <c r="E41" s="33" t="s">
        <v>38</v>
      </c>
      <c r="F41" s="63">
        <f>F57</f>
        <v>44.354999999999997</v>
      </c>
      <c r="G41" s="64"/>
      <c r="H41" s="63">
        <f t="shared" si="3"/>
        <v>0</v>
      </c>
    </row>
    <row r="42" spans="1:8" ht="15" thickBot="1" x14ac:dyDescent="0.3">
      <c r="A42" s="33"/>
      <c r="B42" s="65"/>
      <c r="C42" s="65"/>
      <c r="D42" s="66"/>
      <c r="E42" s="65"/>
      <c r="F42" s="67"/>
      <c r="G42" s="67"/>
      <c r="H42" s="53"/>
    </row>
    <row r="43" spans="1:8" ht="15.75" thickBot="1" x14ac:dyDescent="0.3">
      <c r="A43" s="42"/>
      <c r="B43" s="58"/>
      <c r="C43" s="59">
        <v>22000</v>
      </c>
      <c r="D43" s="68" t="s">
        <v>41</v>
      </c>
      <c r="E43" s="59"/>
      <c r="F43" s="61"/>
      <c r="G43" s="61"/>
      <c r="H43" s="45">
        <f>SUM(H44:H46)</f>
        <v>0</v>
      </c>
    </row>
    <row r="44" spans="1:8" s="52" customFormat="1" ht="28.5" x14ac:dyDescent="0.25">
      <c r="A44" s="33">
        <v>15</v>
      </c>
      <c r="B44" s="69" t="s">
        <v>14</v>
      </c>
      <c r="C44" s="69">
        <v>22113</v>
      </c>
      <c r="D44" s="70" t="s">
        <v>42</v>
      </c>
      <c r="E44" s="69" t="s">
        <v>24</v>
      </c>
      <c r="F44" s="51">
        <v>394.3</v>
      </c>
      <c r="G44" s="51"/>
      <c r="H44" s="71">
        <f t="shared" ref="H44:H46" si="4">+G44*F44</f>
        <v>0</v>
      </c>
    </row>
    <row r="45" spans="1:8" s="52" customFormat="1" ht="28.5" x14ac:dyDescent="0.25">
      <c r="A45" s="33">
        <v>16</v>
      </c>
      <c r="B45" s="69" t="s">
        <v>14</v>
      </c>
      <c r="C45" s="69">
        <v>22113</v>
      </c>
      <c r="D45" s="70" t="s">
        <v>43</v>
      </c>
      <c r="E45" s="69" t="s">
        <v>24</v>
      </c>
      <c r="F45" s="51">
        <v>120.2</v>
      </c>
      <c r="G45" s="51"/>
      <c r="H45" s="71">
        <f t="shared" si="4"/>
        <v>0</v>
      </c>
    </row>
    <row r="46" spans="1:8" s="52" customFormat="1" ht="28.5" x14ac:dyDescent="0.25">
      <c r="A46" s="33">
        <v>17</v>
      </c>
      <c r="B46" s="69" t="s">
        <v>14</v>
      </c>
      <c r="C46" s="69">
        <v>22113</v>
      </c>
      <c r="D46" s="70" t="s">
        <v>44</v>
      </c>
      <c r="E46" s="69" t="s">
        <v>24</v>
      </c>
      <c r="F46" s="51">
        <v>270.7</v>
      </c>
      <c r="G46" s="51"/>
      <c r="H46" s="71">
        <f t="shared" si="4"/>
        <v>0</v>
      </c>
    </row>
    <row r="47" spans="1:8" ht="15" thickBot="1" x14ac:dyDescent="0.3">
      <c r="B47" s="21"/>
      <c r="C47" s="21"/>
      <c r="D47" s="72"/>
      <c r="E47" s="21"/>
      <c r="F47" s="56"/>
      <c r="G47" s="56"/>
      <c r="H47" s="53"/>
    </row>
    <row r="48" spans="1:8" ht="15.75" thickBot="1" x14ac:dyDescent="0.3">
      <c r="A48" s="42"/>
      <c r="B48" s="58"/>
      <c r="C48" s="59">
        <v>24000</v>
      </c>
      <c r="D48" s="60" t="s">
        <v>45</v>
      </c>
      <c r="E48" s="59"/>
      <c r="F48" s="61"/>
      <c r="G48" s="61"/>
      <c r="H48" s="45">
        <f>SUM(H49:H50)</f>
        <v>0</v>
      </c>
    </row>
    <row r="49" spans="1:8" ht="28.5" x14ac:dyDescent="0.25">
      <c r="A49" s="33">
        <v>18</v>
      </c>
      <c r="B49" s="69" t="s">
        <v>14</v>
      </c>
      <c r="C49" s="69">
        <v>24473</v>
      </c>
      <c r="D49" s="73" t="s">
        <v>46</v>
      </c>
      <c r="E49" s="69" t="s">
        <v>38</v>
      </c>
      <c r="F49" s="74">
        <v>77.5</v>
      </c>
      <c r="G49" s="74"/>
      <c r="H49" s="74">
        <f t="shared" ref="H49:H50" si="5">+G49*F49</f>
        <v>0</v>
      </c>
    </row>
    <row r="50" spans="1:8" ht="42.75" x14ac:dyDescent="0.25">
      <c r="A50" s="33">
        <v>19</v>
      </c>
      <c r="B50" s="69" t="s">
        <v>14</v>
      </c>
      <c r="C50" s="69">
        <v>24214</v>
      </c>
      <c r="D50" s="73" t="s">
        <v>47</v>
      </c>
      <c r="E50" s="69" t="s">
        <v>38</v>
      </c>
      <c r="F50" s="74">
        <v>309</v>
      </c>
      <c r="G50" s="74"/>
      <c r="H50" s="48">
        <f t="shared" si="5"/>
        <v>0</v>
      </c>
    </row>
    <row r="51" spans="1:8" ht="15" thickBot="1" x14ac:dyDescent="0.3">
      <c r="B51" s="65"/>
      <c r="C51" s="65"/>
      <c r="D51" s="66"/>
      <c r="E51" s="65"/>
      <c r="F51" s="67"/>
      <c r="G51" s="67"/>
      <c r="H51" s="53"/>
    </row>
    <row r="52" spans="1:8" ht="15.75" thickBot="1" x14ac:dyDescent="0.3">
      <c r="A52" s="42"/>
      <c r="B52" s="58"/>
      <c r="C52" s="59">
        <v>25000</v>
      </c>
      <c r="D52" s="60" t="s">
        <v>48</v>
      </c>
      <c r="E52" s="59"/>
      <c r="F52" s="61"/>
      <c r="G52" s="61"/>
      <c r="H52" s="45">
        <f>SUM(H53:H58)</f>
        <v>0</v>
      </c>
    </row>
    <row r="53" spans="1:8" ht="28.5" x14ac:dyDescent="0.25">
      <c r="A53" s="33">
        <v>20</v>
      </c>
      <c r="B53" s="69" t="s">
        <v>14</v>
      </c>
      <c r="C53" s="69">
        <v>25147</v>
      </c>
      <c r="D53" s="73" t="s">
        <v>49</v>
      </c>
      <c r="E53" s="69" t="s">
        <v>38</v>
      </c>
      <c r="F53" s="74">
        <v>5.9</v>
      </c>
      <c r="G53" s="74"/>
      <c r="H53" s="48">
        <f t="shared" ref="H53:H58" si="6">+G53*F53</f>
        <v>0</v>
      </c>
    </row>
    <row r="54" spans="1:8" x14ac:dyDescent="0.25">
      <c r="A54" s="33">
        <v>21</v>
      </c>
      <c r="B54" s="69" t="s">
        <v>14</v>
      </c>
      <c r="C54" s="69">
        <v>25151</v>
      </c>
      <c r="D54" s="73" t="s">
        <v>50</v>
      </c>
      <c r="E54" s="69" t="s">
        <v>24</v>
      </c>
      <c r="F54" s="74">
        <v>70</v>
      </c>
      <c r="G54" s="74"/>
      <c r="H54" s="48">
        <f t="shared" si="6"/>
        <v>0</v>
      </c>
    </row>
    <row r="55" spans="1:8" ht="42.75" x14ac:dyDescent="0.25">
      <c r="A55" s="33">
        <v>22</v>
      </c>
      <c r="B55" s="69" t="s">
        <v>14</v>
      </c>
      <c r="C55" s="69">
        <v>25232</v>
      </c>
      <c r="D55" s="73" t="s">
        <v>51</v>
      </c>
      <c r="E55" s="69" t="s">
        <v>38</v>
      </c>
      <c r="F55" s="74">
        <f>1.5*41.1</f>
        <v>61.650000000000006</v>
      </c>
      <c r="G55" s="74"/>
      <c r="H55" s="48">
        <f t="shared" si="6"/>
        <v>0</v>
      </c>
    </row>
    <row r="56" spans="1:8" ht="71.25" x14ac:dyDescent="0.25">
      <c r="A56" s="33">
        <v>23</v>
      </c>
      <c r="B56" s="69" t="s">
        <v>14</v>
      </c>
      <c r="C56" s="69">
        <v>25281</v>
      </c>
      <c r="D56" s="73" t="s">
        <v>52</v>
      </c>
      <c r="E56" s="69" t="s">
        <v>38</v>
      </c>
      <c r="F56" s="74">
        <v>295.7</v>
      </c>
      <c r="G56" s="74"/>
      <c r="H56" s="48">
        <f t="shared" si="6"/>
        <v>0</v>
      </c>
    </row>
    <row r="57" spans="1:8" ht="85.5" x14ac:dyDescent="0.25">
      <c r="A57" s="33">
        <v>24</v>
      </c>
      <c r="B57" s="69" t="s">
        <v>14</v>
      </c>
      <c r="C57" s="69">
        <v>25281</v>
      </c>
      <c r="D57" s="73" t="s">
        <v>53</v>
      </c>
      <c r="E57" s="69" t="s">
        <v>38</v>
      </c>
      <c r="F57" s="74">
        <f>F56*0.15</f>
        <v>44.354999999999997</v>
      </c>
      <c r="G57" s="74"/>
      <c r="H57" s="48">
        <f t="shared" si="6"/>
        <v>0</v>
      </c>
    </row>
    <row r="58" spans="1:8" ht="85.5" x14ac:dyDescent="0.25">
      <c r="A58" s="33">
        <v>25</v>
      </c>
      <c r="B58" s="69" t="s">
        <v>14</v>
      </c>
      <c r="C58" s="69">
        <v>25281</v>
      </c>
      <c r="D58" s="73" t="s">
        <v>54</v>
      </c>
      <c r="E58" s="69" t="s">
        <v>38</v>
      </c>
      <c r="F58" s="74">
        <v>29.7</v>
      </c>
      <c r="G58" s="74"/>
      <c r="H58" s="48">
        <f t="shared" si="6"/>
        <v>0</v>
      </c>
    </row>
    <row r="59" spans="1:8" ht="15" thickBot="1" x14ac:dyDescent="0.3">
      <c r="B59" s="65"/>
      <c r="C59" s="65"/>
      <c r="D59" s="66"/>
      <c r="E59" s="65"/>
      <c r="F59" s="67"/>
      <c r="G59" s="67"/>
      <c r="H59" s="53"/>
    </row>
    <row r="60" spans="1:8" ht="15.75" thickBot="1" x14ac:dyDescent="0.3">
      <c r="A60" s="42"/>
      <c r="B60" s="58"/>
      <c r="C60" s="59">
        <v>29000</v>
      </c>
      <c r="D60" s="60" t="s">
        <v>55</v>
      </c>
      <c r="E60" s="59"/>
      <c r="F60" s="61"/>
      <c r="G60" s="61"/>
      <c r="H60" s="45">
        <f>SUM(H61:H64)</f>
        <v>0</v>
      </c>
    </row>
    <row r="61" spans="1:8" ht="28.5" x14ac:dyDescent="0.25">
      <c r="A61" s="33">
        <v>26</v>
      </c>
      <c r="B61" s="69" t="s">
        <v>14</v>
      </c>
      <c r="C61" s="69">
        <v>29116</v>
      </c>
      <c r="D61" s="73" t="s">
        <v>56</v>
      </c>
      <c r="E61" s="69" t="s">
        <v>57</v>
      </c>
      <c r="F61" s="74">
        <f>(F62)*1.9</f>
        <v>1267.5564999999999</v>
      </c>
      <c r="G61" s="74"/>
      <c r="H61" s="48">
        <f t="shared" ref="H61:H64" si="7">+G61*F61</f>
        <v>0</v>
      </c>
    </row>
    <row r="62" spans="1:8" ht="28.5" x14ac:dyDescent="0.25">
      <c r="A62" s="33">
        <v>27</v>
      </c>
      <c r="B62" s="69" t="s">
        <v>14</v>
      </c>
      <c r="C62" s="69">
        <v>29134</v>
      </c>
      <c r="D62" s="73" t="s">
        <v>58</v>
      </c>
      <c r="E62" s="69" t="s">
        <v>38</v>
      </c>
      <c r="F62" s="74">
        <f>F39+F40+F41-F50</f>
        <v>667.13499999999999</v>
      </c>
      <c r="G62" s="74"/>
      <c r="H62" s="48">
        <f t="shared" si="7"/>
        <v>0</v>
      </c>
    </row>
    <row r="63" spans="1:8" x14ac:dyDescent="0.25">
      <c r="A63" s="33">
        <v>28</v>
      </c>
      <c r="B63" s="69" t="s">
        <v>14</v>
      </c>
      <c r="C63" s="69">
        <v>29141</v>
      </c>
      <c r="D63" s="73" t="s">
        <v>59</v>
      </c>
      <c r="E63" s="69" t="s">
        <v>24</v>
      </c>
      <c r="F63" s="74">
        <f>F61*0.1</f>
        <v>126.75565</v>
      </c>
      <c r="G63" s="74"/>
      <c r="H63" s="48">
        <f t="shared" si="7"/>
        <v>0</v>
      </c>
    </row>
    <row r="64" spans="1:8" x14ac:dyDescent="0.25">
      <c r="A64" s="33">
        <v>29</v>
      </c>
      <c r="B64" s="69" t="s">
        <v>14</v>
      </c>
      <c r="C64" s="69">
        <v>29152</v>
      </c>
      <c r="D64" s="73" t="s">
        <v>60</v>
      </c>
      <c r="E64" s="69" t="s">
        <v>57</v>
      </c>
      <c r="F64" s="74">
        <f>F61</f>
        <v>1267.5564999999999</v>
      </c>
      <c r="G64" s="74"/>
      <c r="H64" s="48">
        <f t="shared" si="7"/>
        <v>0</v>
      </c>
    </row>
    <row r="65" spans="1:8" x14ac:dyDescent="0.25">
      <c r="F65" s="53"/>
      <c r="G65" s="53"/>
      <c r="H65" s="53"/>
    </row>
    <row r="66" spans="1:8" s="55" customFormat="1" ht="15" x14ac:dyDescent="0.25">
      <c r="A66" s="17"/>
      <c r="B66" s="18"/>
      <c r="C66" s="9">
        <v>30000</v>
      </c>
      <c r="D66" s="12" t="s">
        <v>2</v>
      </c>
      <c r="E66" s="9"/>
      <c r="F66" s="54"/>
      <c r="G66" s="54"/>
      <c r="H66" s="20">
        <f>H68+H72</f>
        <v>0</v>
      </c>
    </row>
    <row r="67" spans="1:8" ht="15.75" thickBot="1" x14ac:dyDescent="0.3">
      <c r="B67" s="22"/>
      <c r="C67" s="23"/>
      <c r="D67" s="24"/>
      <c r="E67" s="23"/>
      <c r="F67" s="56"/>
      <c r="G67" s="56"/>
      <c r="H67" s="57"/>
    </row>
    <row r="68" spans="1:8" ht="15.75" thickBot="1" x14ac:dyDescent="0.3">
      <c r="A68" s="27"/>
      <c r="B68" s="58"/>
      <c r="C68" s="59">
        <v>31000</v>
      </c>
      <c r="D68" s="60" t="s">
        <v>61</v>
      </c>
      <c r="E68" s="59"/>
      <c r="F68" s="61"/>
      <c r="G68" s="61"/>
      <c r="H68" s="45">
        <f>SUM(H69:H71)</f>
        <v>0</v>
      </c>
    </row>
    <row r="69" spans="1:8" ht="15" x14ac:dyDescent="0.25">
      <c r="B69" s="21"/>
      <c r="C69" s="75"/>
      <c r="D69" s="76" t="s">
        <v>62</v>
      </c>
      <c r="E69" s="75"/>
      <c r="F69" s="77"/>
      <c r="G69" s="77"/>
      <c r="H69" s="57"/>
    </row>
    <row r="70" spans="1:8" ht="42.75" x14ac:dyDescent="0.25">
      <c r="A70" s="69">
        <v>30</v>
      </c>
      <c r="B70" s="78" t="s">
        <v>14</v>
      </c>
      <c r="C70" s="78">
        <v>31132</v>
      </c>
      <c r="D70" s="79" t="s">
        <v>63</v>
      </c>
      <c r="E70" s="78" t="s">
        <v>38</v>
      </c>
      <c r="F70" s="80">
        <v>76.400000000000006</v>
      </c>
      <c r="G70" s="80"/>
      <c r="H70" s="48">
        <f t="shared" ref="H70" si="8">+G70*F70</f>
        <v>0</v>
      </c>
    </row>
    <row r="71" spans="1:8" ht="15" thickBot="1" x14ac:dyDescent="0.3">
      <c r="A71" s="33"/>
      <c r="B71" s="69"/>
      <c r="C71" s="69"/>
      <c r="D71" s="73"/>
      <c r="E71" s="69"/>
      <c r="F71" s="74"/>
      <c r="G71" s="74"/>
      <c r="H71" s="48"/>
    </row>
    <row r="72" spans="1:8" ht="15.75" thickBot="1" x14ac:dyDescent="0.3">
      <c r="A72" s="42"/>
      <c r="B72" s="58"/>
      <c r="C72" s="59">
        <v>36000</v>
      </c>
      <c r="D72" s="60" t="s">
        <v>64</v>
      </c>
      <c r="E72" s="59"/>
      <c r="F72" s="61"/>
      <c r="G72" s="61"/>
      <c r="H72" s="45">
        <f>SUM(H73:H74)</f>
        <v>0</v>
      </c>
    </row>
    <row r="73" spans="1:8" ht="28.5" x14ac:dyDescent="0.25">
      <c r="A73" s="33">
        <v>31</v>
      </c>
      <c r="B73" s="69" t="s">
        <v>19</v>
      </c>
      <c r="C73" s="81">
        <v>36611</v>
      </c>
      <c r="D73" s="73" t="s">
        <v>65</v>
      </c>
      <c r="E73" s="82" t="s">
        <v>31</v>
      </c>
      <c r="F73" s="74">
        <v>133.80000000000001</v>
      </c>
      <c r="G73" s="74"/>
      <c r="H73" s="74">
        <f t="shared" ref="H73:H74" si="9">+G73*F73</f>
        <v>0</v>
      </c>
    </row>
    <row r="74" spans="1:8" ht="28.5" x14ac:dyDescent="0.25">
      <c r="A74" s="33">
        <v>32</v>
      </c>
      <c r="B74" s="69" t="s">
        <v>19</v>
      </c>
      <c r="C74" s="81">
        <v>366141</v>
      </c>
      <c r="D74" s="73" t="s">
        <v>66</v>
      </c>
      <c r="E74" s="78" t="s">
        <v>31</v>
      </c>
      <c r="F74" s="74">
        <v>13.8</v>
      </c>
      <c r="G74" s="74"/>
      <c r="H74" s="74">
        <f t="shared" si="9"/>
        <v>0</v>
      </c>
    </row>
    <row r="75" spans="1:8" x14ac:dyDescent="0.25">
      <c r="F75" s="53"/>
      <c r="G75" s="53"/>
      <c r="H75" s="53"/>
    </row>
    <row r="76" spans="1:8" s="55" customFormat="1" ht="15" x14ac:dyDescent="0.25">
      <c r="A76" s="17"/>
      <c r="B76" s="18"/>
      <c r="C76" s="9">
        <v>40000</v>
      </c>
      <c r="D76" s="12" t="s">
        <v>3</v>
      </c>
      <c r="E76" s="9"/>
      <c r="F76" s="54"/>
      <c r="G76" s="54"/>
      <c r="H76" s="20">
        <f>H78</f>
        <v>0</v>
      </c>
    </row>
    <row r="77" spans="1:8" ht="15.75" thickBot="1" x14ac:dyDescent="0.3">
      <c r="B77" s="22"/>
      <c r="C77" s="23"/>
      <c r="D77" s="24"/>
      <c r="E77" s="23"/>
      <c r="F77" s="56"/>
      <c r="G77" s="56"/>
      <c r="H77" s="83"/>
    </row>
    <row r="78" spans="1:8" ht="15.75" thickBot="1" x14ac:dyDescent="0.3">
      <c r="A78" s="27"/>
      <c r="B78" s="58"/>
      <c r="C78" s="59">
        <v>42000</v>
      </c>
      <c r="D78" s="60" t="s">
        <v>67</v>
      </c>
      <c r="E78" s="59"/>
      <c r="F78" s="84"/>
      <c r="G78" s="84"/>
      <c r="H78" s="85">
        <f>SUM(H79:H82)</f>
        <v>0</v>
      </c>
    </row>
    <row r="79" spans="1:8" ht="42.75" x14ac:dyDescent="0.25">
      <c r="A79" s="78">
        <v>33</v>
      </c>
      <c r="B79" s="78" t="s">
        <v>14</v>
      </c>
      <c r="C79" s="78">
        <v>42114</v>
      </c>
      <c r="D79" s="86" t="s">
        <v>68</v>
      </c>
      <c r="E79" s="78" t="s">
        <v>31</v>
      </c>
      <c r="F79" s="87">
        <v>38.5</v>
      </c>
      <c r="G79" s="87"/>
      <c r="H79" s="87">
        <f t="shared" ref="H79:H82" si="10">+G79*F79</f>
        <v>0</v>
      </c>
    </row>
    <row r="80" spans="1:8" ht="42.75" x14ac:dyDescent="0.25">
      <c r="A80" s="78">
        <v>34</v>
      </c>
      <c r="B80" s="78" t="s">
        <v>14</v>
      </c>
      <c r="C80" s="78">
        <v>42322</v>
      </c>
      <c r="D80" s="86" t="s">
        <v>69</v>
      </c>
      <c r="E80" s="78" t="s">
        <v>31</v>
      </c>
      <c r="F80" s="87">
        <f>F79</f>
        <v>38.5</v>
      </c>
      <c r="G80" s="87"/>
      <c r="H80" s="87">
        <f t="shared" si="10"/>
        <v>0</v>
      </c>
    </row>
    <row r="81" spans="1:9" s="52" customFormat="1" ht="42.75" x14ac:dyDescent="0.25">
      <c r="A81" s="33">
        <v>35</v>
      </c>
      <c r="B81" s="33" t="s">
        <v>14</v>
      </c>
      <c r="C81" s="88">
        <v>42463</v>
      </c>
      <c r="D81" s="89" t="s">
        <v>70</v>
      </c>
      <c r="E81" s="90" t="s">
        <v>18</v>
      </c>
      <c r="F81" s="87">
        <v>111</v>
      </c>
      <c r="G81" s="91"/>
      <c r="H81" s="63">
        <f t="shared" si="10"/>
        <v>0</v>
      </c>
      <c r="I81" s="92"/>
    </row>
    <row r="82" spans="1:9" s="52" customFormat="1" ht="42.75" x14ac:dyDescent="0.25">
      <c r="A82" s="33">
        <v>36</v>
      </c>
      <c r="B82" s="33" t="s">
        <v>14</v>
      </c>
      <c r="C82" s="88">
        <v>42484</v>
      </c>
      <c r="D82" s="89" t="s">
        <v>71</v>
      </c>
      <c r="E82" s="90" t="s">
        <v>18</v>
      </c>
      <c r="F82" s="87">
        <v>1</v>
      </c>
      <c r="G82" s="91"/>
      <c r="H82" s="63">
        <f t="shared" si="10"/>
        <v>0</v>
      </c>
      <c r="I82" s="92"/>
    </row>
    <row r="83" spans="1:9" x14ac:dyDescent="0.25">
      <c r="A83" s="78"/>
      <c r="B83" s="78"/>
      <c r="C83" s="78"/>
      <c r="D83" s="86"/>
      <c r="E83" s="78"/>
      <c r="F83" s="93"/>
      <c r="G83" s="87"/>
      <c r="H83" s="87"/>
    </row>
    <row r="84" spans="1:9" s="55" customFormat="1" ht="15" x14ac:dyDescent="0.25">
      <c r="A84" s="17"/>
      <c r="B84" s="18"/>
      <c r="C84" s="9">
        <v>50000</v>
      </c>
      <c r="D84" s="12" t="s">
        <v>4</v>
      </c>
      <c r="E84" s="9"/>
      <c r="F84" s="54"/>
      <c r="G84" s="54"/>
      <c r="H84" s="20">
        <f>H86+H90+H94</f>
        <v>0</v>
      </c>
    </row>
    <row r="85" spans="1:9" ht="15.75" thickBot="1" x14ac:dyDescent="0.3">
      <c r="B85" s="22"/>
      <c r="C85" s="23"/>
      <c r="D85" s="24"/>
      <c r="E85" s="23"/>
      <c r="F85" s="56"/>
      <c r="G85" s="56"/>
      <c r="H85" s="83"/>
    </row>
    <row r="86" spans="1:9" s="52" customFormat="1" ht="15.75" thickBot="1" x14ac:dyDescent="0.3">
      <c r="A86" s="27"/>
      <c r="B86" s="58"/>
      <c r="C86" s="59">
        <v>51000</v>
      </c>
      <c r="D86" s="94" t="s">
        <v>72</v>
      </c>
      <c r="E86" s="59"/>
      <c r="F86" s="84"/>
      <c r="G86" s="84"/>
      <c r="H86" s="85">
        <f>SUM(H87:H88)</f>
        <v>0</v>
      </c>
    </row>
    <row r="87" spans="1:9" s="52" customFormat="1" ht="28.5" x14ac:dyDescent="0.25">
      <c r="A87" s="95">
        <v>37</v>
      </c>
      <c r="B87" s="78" t="s">
        <v>14</v>
      </c>
      <c r="C87" s="78">
        <v>51211</v>
      </c>
      <c r="D87" s="96" t="s">
        <v>73</v>
      </c>
      <c r="E87" s="78" t="s">
        <v>24</v>
      </c>
      <c r="F87" s="71">
        <v>3.31</v>
      </c>
      <c r="G87" s="97"/>
      <c r="H87" s="87">
        <f t="shared" ref="H87:H88" si="11">+G87*F87</f>
        <v>0</v>
      </c>
    </row>
    <row r="88" spans="1:9" s="52" customFormat="1" ht="42.75" x14ac:dyDescent="0.25">
      <c r="A88" s="95">
        <v>38</v>
      </c>
      <c r="B88" s="78" t="s">
        <v>14</v>
      </c>
      <c r="C88" s="78">
        <v>51711</v>
      </c>
      <c r="D88" s="96" t="s">
        <v>74</v>
      </c>
      <c r="E88" s="78" t="s">
        <v>24</v>
      </c>
      <c r="F88" s="71">
        <v>56.46</v>
      </c>
      <c r="G88" s="97"/>
      <c r="H88" s="87">
        <f t="shared" si="11"/>
        <v>0</v>
      </c>
    </row>
    <row r="89" spans="1:9" s="52" customFormat="1" ht="15" thickBot="1" x14ac:dyDescent="0.3">
      <c r="A89" s="98"/>
      <c r="B89" s="65"/>
      <c r="C89" s="99"/>
      <c r="D89" s="100"/>
      <c r="E89" s="99"/>
      <c r="F89" s="101"/>
      <c r="G89" s="101"/>
      <c r="H89" s="102"/>
    </row>
    <row r="90" spans="1:9" s="52" customFormat="1" ht="15.75" thickBot="1" x14ac:dyDescent="0.3">
      <c r="A90" s="27"/>
      <c r="B90" s="58"/>
      <c r="C90" s="59">
        <v>52000</v>
      </c>
      <c r="D90" s="94" t="s">
        <v>75</v>
      </c>
      <c r="E90" s="59"/>
      <c r="F90" s="84"/>
      <c r="G90" s="84"/>
      <c r="H90" s="85">
        <f>SUM(H91:H92)</f>
        <v>0</v>
      </c>
    </row>
    <row r="91" spans="1:9" s="52" customFormat="1" ht="71.25" x14ac:dyDescent="0.25">
      <c r="A91" s="95">
        <v>39</v>
      </c>
      <c r="B91" s="78" t="s">
        <v>14</v>
      </c>
      <c r="C91" s="78">
        <v>52221</v>
      </c>
      <c r="D91" s="96" t="s">
        <v>76</v>
      </c>
      <c r="E91" s="78" t="s">
        <v>77</v>
      </c>
      <c r="F91" s="71">
        <v>1649</v>
      </c>
      <c r="G91" s="97"/>
      <c r="H91" s="87">
        <f t="shared" ref="H91:H92" si="12">+G91*F91</f>
        <v>0</v>
      </c>
    </row>
    <row r="92" spans="1:9" s="52" customFormat="1" ht="57" x14ac:dyDescent="0.25">
      <c r="A92" s="95">
        <v>40</v>
      </c>
      <c r="B92" s="78" t="s">
        <v>14</v>
      </c>
      <c r="C92" s="78">
        <v>52221</v>
      </c>
      <c r="D92" s="96" t="s">
        <v>78</v>
      </c>
      <c r="E92" s="78" t="s">
        <v>77</v>
      </c>
      <c r="F92" s="71">
        <v>212.7</v>
      </c>
      <c r="G92" s="97"/>
      <c r="H92" s="87">
        <f t="shared" si="12"/>
        <v>0</v>
      </c>
    </row>
    <row r="93" spans="1:9" s="52" customFormat="1" ht="15" thickBot="1" x14ac:dyDescent="0.3">
      <c r="A93" s="98"/>
      <c r="B93" s="65"/>
      <c r="C93" s="99"/>
      <c r="D93" s="100"/>
      <c r="E93" s="99"/>
      <c r="F93" s="101"/>
      <c r="G93" s="101"/>
      <c r="H93" s="102"/>
    </row>
    <row r="94" spans="1:9" s="52" customFormat="1" ht="15.75" thickBot="1" x14ac:dyDescent="0.3">
      <c r="A94" s="103"/>
      <c r="B94" s="58"/>
      <c r="C94" s="59">
        <v>53000</v>
      </c>
      <c r="D94" s="104" t="s">
        <v>79</v>
      </c>
      <c r="E94" s="59"/>
      <c r="F94" s="105"/>
      <c r="G94" s="105"/>
      <c r="H94" s="85">
        <f>SUM(H95:H97)</f>
        <v>0</v>
      </c>
    </row>
    <row r="95" spans="1:9" s="52" customFormat="1" ht="42.75" x14ac:dyDescent="0.25">
      <c r="A95" s="37">
        <v>41</v>
      </c>
      <c r="B95" s="69" t="s">
        <v>14</v>
      </c>
      <c r="C95" s="81">
        <v>53136</v>
      </c>
      <c r="D95" s="106" t="s">
        <v>80</v>
      </c>
      <c r="E95" s="69" t="s">
        <v>38</v>
      </c>
      <c r="F95" s="71">
        <v>2.9</v>
      </c>
      <c r="G95" s="51"/>
      <c r="H95" s="71">
        <f t="shared" ref="H95:H97" si="13">+G95*F95</f>
        <v>0</v>
      </c>
    </row>
    <row r="96" spans="1:9" s="52" customFormat="1" ht="42.75" x14ac:dyDescent="0.25">
      <c r="A96" s="37">
        <v>42</v>
      </c>
      <c r="B96" s="69" t="s">
        <v>14</v>
      </c>
      <c r="C96" s="81">
        <v>53138</v>
      </c>
      <c r="D96" s="106" t="s">
        <v>81</v>
      </c>
      <c r="E96" s="69" t="s">
        <v>38</v>
      </c>
      <c r="F96" s="71">
        <v>16.2</v>
      </c>
      <c r="G96" s="51"/>
      <c r="H96" s="71">
        <f t="shared" si="13"/>
        <v>0</v>
      </c>
    </row>
    <row r="97" spans="1:8" s="52" customFormat="1" ht="42.75" x14ac:dyDescent="0.25">
      <c r="A97" s="37">
        <v>43</v>
      </c>
      <c r="B97" s="69" t="s">
        <v>14</v>
      </c>
      <c r="C97" s="81">
        <v>53139</v>
      </c>
      <c r="D97" s="106" t="s">
        <v>82</v>
      </c>
      <c r="E97" s="69" t="s">
        <v>38</v>
      </c>
      <c r="F97" s="71">
        <v>9.1</v>
      </c>
      <c r="G97" s="51"/>
      <c r="H97" s="71">
        <f t="shared" si="13"/>
        <v>0</v>
      </c>
    </row>
    <row r="98" spans="1:8" x14ac:dyDescent="0.25">
      <c r="A98" s="78"/>
      <c r="B98" s="78"/>
      <c r="C98" s="78"/>
      <c r="D98" s="86"/>
      <c r="E98" s="78"/>
      <c r="F98" s="107"/>
      <c r="G98" s="108"/>
      <c r="H98" s="109"/>
    </row>
    <row r="99" spans="1:8" ht="15" x14ac:dyDescent="0.25">
      <c r="B99" s="22"/>
      <c r="C99" s="23">
        <v>70000</v>
      </c>
      <c r="D99" s="24" t="s">
        <v>5</v>
      </c>
      <c r="E99" s="23"/>
      <c r="F99" s="56"/>
      <c r="G99" s="56"/>
      <c r="H99" s="83" t="e">
        <f>#REF!</f>
        <v>#REF!</v>
      </c>
    </row>
    <row r="100" spans="1:8" s="110" customFormat="1" x14ac:dyDescent="0.2"/>
    <row r="101" spans="1:8" x14ac:dyDescent="0.25">
      <c r="A101" s="4"/>
      <c r="B101" s="4"/>
      <c r="C101" s="4"/>
      <c r="D101" s="4"/>
      <c r="E101" s="4"/>
      <c r="F101" s="4"/>
      <c r="G101" s="4"/>
      <c r="H101" s="4"/>
    </row>
    <row r="102" spans="1:8" x14ac:dyDescent="0.25">
      <c r="A102" s="4"/>
      <c r="B102" s="4"/>
      <c r="C102" s="4"/>
      <c r="D102" s="4"/>
      <c r="E102" s="4"/>
      <c r="F102" s="4"/>
      <c r="G102" s="4"/>
      <c r="H102" s="4"/>
    </row>
    <row r="103" spans="1:8" x14ac:dyDescent="0.25">
      <c r="A103" s="4"/>
      <c r="B103" s="4"/>
      <c r="C103" s="4"/>
      <c r="D103" s="4"/>
      <c r="E103" s="4"/>
      <c r="F103" s="4"/>
      <c r="G103" s="4"/>
      <c r="H103" s="4"/>
    </row>
    <row r="104" spans="1:8" x14ac:dyDescent="0.25">
      <c r="A104" s="4"/>
      <c r="B104" s="4"/>
      <c r="C104" s="4"/>
      <c r="D104" s="4"/>
      <c r="E104" s="4"/>
      <c r="F104" s="4"/>
      <c r="G104" s="4"/>
      <c r="H104" s="4"/>
    </row>
    <row r="105" spans="1:8" x14ac:dyDescent="0.25">
      <c r="A105" s="4"/>
      <c r="B105" s="4"/>
      <c r="C105" s="4"/>
      <c r="D105" s="4"/>
      <c r="E105" s="4"/>
      <c r="F105" s="4"/>
      <c r="G105" s="4"/>
      <c r="H105" s="4"/>
    </row>
    <row r="106" spans="1:8" x14ac:dyDescent="0.25">
      <c r="A106" s="4"/>
      <c r="B106" s="4"/>
      <c r="C106" s="4"/>
      <c r="D106" s="4"/>
      <c r="E106" s="4"/>
      <c r="F106" s="4"/>
      <c r="G106" s="4"/>
      <c r="H106" s="4"/>
    </row>
    <row r="107" spans="1:8" x14ac:dyDescent="0.25">
      <c r="A107" s="4"/>
      <c r="B107" s="4"/>
      <c r="C107" s="4"/>
      <c r="D107" s="4"/>
      <c r="E107" s="4"/>
      <c r="F107" s="4"/>
      <c r="G107" s="4"/>
      <c r="H10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2202-96C6-43D9-A075-F2A42EF05550}">
  <dimension ref="A1:GL100"/>
  <sheetViews>
    <sheetView workbookViewId="0">
      <selection activeCell="J13" sqref="J13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3</v>
      </c>
      <c r="B2" s="5"/>
      <c r="C2" s="5"/>
      <c r="D2" s="6" t="s">
        <v>95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H30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H61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H71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H79</f>
        <v>0</v>
      </c>
    </row>
    <row r="9" spans="1:194" ht="15" x14ac:dyDescent="0.25">
      <c r="A9" s="8"/>
      <c r="B9" s="9"/>
      <c r="C9" s="9">
        <v>60000</v>
      </c>
      <c r="D9" s="10" t="s">
        <v>107</v>
      </c>
      <c r="E9" s="9"/>
      <c r="F9" s="9"/>
      <c r="G9" s="9"/>
      <c r="H9" s="11">
        <f>(H4+H5+H6+H7+H8)*0.05</f>
        <v>0</v>
      </c>
    </row>
    <row r="11" spans="1:194" ht="15" thickBot="1" x14ac:dyDescent="0.3">
      <c r="A11" s="13" t="s">
        <v>6</v>
      </c>
      <c r="B11" s="14"/>
      <c r="C11" s="14" t="s">
        <v>7</v>
      </c>
      <c r="D11" s="15" t="s">
        <v>8</v>
      </c>
      <c r="E11" s="14" t="s">
        <v>9</v>
      </c>
      <c r="F11" s="16" t="s">
        <v>10</v>
      </c>
      <c r="G11" s="16" t="s">
        <v>11</v>
      </c>
      <c r="H11" s="16" t="s">
        <v>12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13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14</v>
      </c>
      <c r="C15" s="34">
        <v>11121</v>
      </c>
      <c r="D15" s="35" t="s">
        <v>15</v>
      </c>
      <c r="E15" s="34" t="s">
        <v>16</v>
      </c>
      <c r="F15" s="36">
        <v>0.08</v>
      </c>
      <c r="G15" s="36"/>
      <c r="H15" s="36">
        <f t="shared" ref="H15:H17" si="0">+G15*F15</f>
        <v>0</v>
      </c>
    </row>
    <row r="16" spans="1:194" ht="28.5" x14ac:dyDescent="0.25">
      <c r="A16" s="33">
        <v>2</v>
      </c>
      <c r="B16" s="34" t="s">
        <v>14</v>
      </c>
      <c r="C16" s="37">
        <v>11221</v>
      </c>
      <c r="D16" s="38" t="s">
        <v>17</v>
      </c>
      <c r="E16" s="37" t="s">
        <v>18</v>
      </c>
      <c r="F16" s="39">
        <v>14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19</v>
      </c>
      <c r="C17" s="37">
        <v>11711</v>
      </c>
      <c r="D17" s="38" t="s">
        <v>20</v>
      </c>
      <c r="E17" s="37" t="s">
        <v>18</v>
      </c>
      <c r="F17" s="39">
        <v>16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21</v>
      </c>
      <c r="E19" s="29"/>
      <c r="F19" s="44"/>
      <c r="G19" s="44"/>
      <c r="H19" s="45">
        <f>SUM(H21:H28)</f>
        <v>0</v>
      </c>
    </row>
    <row r="20" spans="1:8" ht="15" x14ac:dyDescent="0.25">
      <c r="A20" s="33"/>
      <c r="B20" s="37"/>
      <c r="C20" s="46"/>
      <c r="D20" s="47" t="s">
        <v>22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14</v>
      </c>
      <c r="C21" s="37">
        <v>12122</v>
      </c>
      <c r="D21" s="50" t="s">
        <v>23</v>
      </c>
      <c r="E21" s="37" t="s">
        <v>24</v>
      </c>
      <c r="F21" s="51">
        <v>90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14</v>
      </c>
      <c r="C22" s="37">
        <v>12151</v>
      </c>
      <c r="D22" s="50" t="s">
        <v>25</v>
      </c>
      <c r="E22" s="37" t="s">
        <v>18</v>
      </c>
      <c r="F22" s="51">
        <v>6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14</v>
      </c>
      <c r="C23" s="37">
        <v>12152</v>
      </c>
      <c r="D23" s="50" t="s">
        <v>26</v>
      </c>
      <c r="E23" s="37" t="s">
        <v>18</v>
      </c>
      <c r="F23" s="51">
        <v>6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14</v>
      </c>
      <c r="C24" s="37">
        <v>12162</v>
      </c>
      <c r="D24" s="50" t="s">
        <v>27</v>
      </c>
      <c r="E24" s="37" t="s">
        <v>18</v>
      </c>
      <c r="F24" s="51">
        <f>F22</f>
        <v>6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14</v>
      </c>
      <c r="C25" s="37">
        <v>12165</v>
      </c>
      <c r="D25" s="50" t="s">
        <v>28</v>
      </c>
      <c r="E25" s="37" t="s">
        <v>18</v>
      </c>
      <c r="F25" s="51">
        <f>F23</f>
        <v>6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ht="15" x14ac:dyDescent="0.25">
      <c r="A27" s="33"/>
      <c r="B27" s="37"/>
      <c r="C27" s="46"/>
      <c r="D27" s="47" t="s">
        <v>29</v>
      </c>
      <c r="E27" s="37"/>
      <c r="F27" s="48"/>
      <c r="G27" s="48"/>
      <c r="H27" s="49"/>
    </row>
    <row r="28" spans="1:8" s="52" customFormat="1" ht="57" x14ac:dyDescent="0.25">
      <c r="A28" s="34">
        <v>9</v>
      </c>
      <c r="B28" s="37" t="s">
        <v>14</v>
      </c>
      <c r="C28" s="37">
        <v>12412</v>
      </c>
      <c r="D28" s="50" t="s">
        <v>30</v>
      </c>
      <c r="E28" s="37" t="s">
        <v>31</v>
      </c>
      <c r="F28" s="51">
        <v>14</v>
      </c>
      <c r="G28" s="51"/>
      <c r="H28" s="39">
        <f t="shared" ref="H28" si="2">+G28*F28</f>
        <v>0</v>
      </c>
    </row>
    <row r="29" spans="1:8" x14ac:dyDescent="0.25">
      <c r="A29" s="33"/>
      <c r="F29" s="53"/>
      <c r="G29" s="53"/>
      <c r="H29" s="53"/>
    </row>
    <row r="30" spans="1:8" s="55" customFormat="1" ht="15" x14ac:dyDescent="0.25">
      <c r="A30" s="17"/>
      <c r="B30" s="18"/>
      <c r="C30" s="9">
        <v>20000</v>
      </c>
      <c r="D30" s="12" t="s">
        <v>1</v>
      </c>
      <c r="E30" s="9"/>
      <c r="F30" s="54"/>
      <c r="G30" s="54"/>
      <c r="H30" s="20">
        <f>H32+H37+H42+H47+H55</f>
        <v>0</v>
      </c>
    </row>
    <row r="31" spans="1:8" ht="15.75" thickBot="1" x14ac:dyDescent="0.3">
      <c r="B31" s="22"/>
      <c r="C31" s="23"/>
      <c r="D31" s="24"/>
      <c r="E31" s="23"/>
      <c r="F31" s="56"/>
      <c r="G31" s="56"/>
      <c r="H31" s="57"/>
    </row>
    <row r="32" spans="1:8" ht="15.75" thickBot="1" x14ac:dyDescent="0.3">
      <c r="A32" s="27"/>
      <c r="B32" s="58"/>
      <c r="C32" s="59">
        <v>21000</v>
      </c>
      <c r="D32" s="60" t="s">
        <v>36</v>
      </c>
      <c r="E32" s="59"/>
      <c r="F32" s="61"/>
      <c r="G32" s="61"/>
      <c r="H32" s="45">
        <f>SUM(H33:H35)</f>
        <v>0</v>
      </c>
    </row>
    <row r="33" spans="1:8" s="52" customFormat="1" ht="42.75" x14ac:dyDescent="0.25">
      <c r="A33" s="34">
        <v>10</v>
      </c>
      <c r="B33" s="33" t="s">
        <v>14</v>
      </c>
      <c r="C33" s="33">
        <v>21224</v>
      </c>
      <c r="D33" s="62" t="s">
        <v>37</v>
      </c>
      <c r="E33" s="33" t="s">
        <v>38</v>
      </c>
      <c r="F33" s="63">
        <v>1078.8699999999999</v>
      </c>
      <c r="G33" s="64"/>
      <c r="H33" s="63">
        <f t="shared" ref="H33:H35" si="3">+G33*F33</f>
        <v>0</v>
      </c>
    </row>
    <row r="34" spans="1:8" s="52" customFormat="1" ht="28.5" x14ac:dyDescent="0.25">
      <c r="A34" s="34">
        <v>11</v>
      </c>
      <c r="B34" s="33" t="s">
        <v>14</v>
      </c>
      <c r="C34" s="33">
        <v>21243</v>
      </c>
      <c r="D34" s="62" t="s">
        <v>39</v>
      </c>
      <c r="E34" s="33" t="s">
        <v>38</v>
      </c>
      <c r="F34" s="63">
        <v>119.89</v>
      </c>
      <c r="G34" s="64"/>
      <c r="H34" s="63">
        <f t="shared" si="3"/>
        <v>0</v>
      </c>
    </row>
    <row r="35" spans="1:8" s="52" customFormat="1" ht="57" x14ac:dyDescent="0.25">
      <c r="A35" s="34">
        <v>12</v>
      </c>
      <c r="B35" s="33" t="s">
        <v>14</v>
      </c>
      <c r="C35" s="33">
        <v>21243</v>
      </c>
      <c r="D35" s="62" t="s">
        <v>40</v>
      </c>
      <c r="E35" s="33" t="s">
        <v>38</v>
      </c>
      <c r="F35" s="63">
        <f>F52</f>
        <v>22.785</v>
      </c>
      <c r="G35" s="64"/>
      <c r="H35" s="63">
        <f t="shared" si="3"/>
        <v>0</v>
      </c>
    </row>
    <row r="36" spans="1:8" ht="15" thickBot="1" x14ac:dyDescent="0.3">
      <c r="A36" s="33"/>
      <c r="B36" s="65"/>
      <c r="C36" s="65"/>
      <c r="D36" s="66"/>
      <c r="E36" s="65"/>
      <c r="F36" s="67"/>
      <c r="G36" s="67"/>
      <c r="H36" s="53"/>
    </row>
    <row r="37" spans="1:8" ht="15.75" thickBot="1" x14ac:dyDescent="0.3">
      <c r="A37" s="42"/>
      <c r="B37" s="58"/>
      <c r="C37" s="59">
        <v>22000</v>
      </c>
      <c r="D37" s="68" t="s">
        <v>41</v>
      </c>
      <c r="E37" s="59"/>
      <c r="F37" s="61"/>
      <c r="G37" s="61"/>
      <c r="H37" s="45">
        <f>SUM(H38:H40)</f>
        <v>0</v>
      </c>
    </row>
    <row r="38" spans="1:8" s="52" customFormat="1" ht="28.5" x14ac:dyDescent="0.25">
      <c r="A38" s="33">
        <v>13</v>
      </c>
      <c r="B38" s="69" t="s">
        <v>14</v>
      </c>
      <c r="C38" s="69">
        <v>22113</v>
      </c>
      <c r="D38" s="70" t="s">
        <v>42</v>
      </c>
      <c r="E38" s="69" t="s">
        <v>24</v>
      </c>
      <c r="F38" s="51">
        <v>394.4</v>
      </c>
      <c r="G38" s="51"/>
      <c r="H38" s="71">
        <f t="shared" ref="H38:H40" si="4">+G38*F38</f>
        <v>0</v>
      </c>
    </row>
    <row r="39" spans="1:8" s="52" customFormat="1" ht="28.5" x14ac:dyDescent="0.25">
      <c r="A39" s="33">
        <v>14</v>
      </c>
      <c r="B39" s="69" t="s">
        <v>14</v>
      </c>
      <c r="C39" s="69">
        <v>22113</v>
      </c>
      <c r="D39" s="70" t="s">
        <v>43</v>
      </c>
      <c r="E39" s="69" t="s">
        <v>24</v>
      </c>
      <c r="F39" s="51">
        <v>98.4</v>
      </c>
      <c r="G39" s="51"/>
      <c r="H39" s="71">
        <f t="shared" si="4"/>
        <v>0</v>
      </c>
    </row>
    <row r="40" spans="1:8" s="52" customFormat="1" ht="28.5" x14ac:dyDescent="0.25">
      <c r="A40" s="33">
        <v>15</v>
      </c>
      <c r="B40" s="69" t="s">
        <v>14</v>
      </c>
      <c r="C40" s="69">
        <v>22113</v>
      </c>
      <c r="D40" s="70" t="s">
        <v>44</v>
      </c>
      <c r="E40" s="69" t="s">
        <v>24</v>
      </c>
      <c r="F40" s="51">
        <v>272.89999999999998</v>
      </c>
      <c r="G40" s="51"/>
      <c r="H40" s="71">
        <f t="shared" si="4"/>
        <v>0</v>
      </c>
    </row>
    <row r="41" spans="1:8" ht="15" thickBot="1" x14ac:dyDescent="0.3">
      <c r="B41" s="21"/>
      <c r="C41" s="21"/>
      <c r="D41" s="72"/>
      <c r="E41" s="21"/>
      <c r="F41" s="56"/>
      <c r="G41" s="56"/>
      <c r="H41" s="53"/>
    </row>
    <row r="42" spans="1:8" ht="15.75" thickBot="1" x14ac:dyDescent="0.3">
      <c r="A42" s="42"/>
      <c r="B42" s="58"/>
      <c r="C42" s="59">
        <v>24000</v>
      </c>
      <c r="D42" s="60" t="s">
        <v>45</v>
      </c>
      <c r="E42" s="59"/>
      <c r="F42" s="61"/>
      <c r="G42" s="61"/>
      <c r="H42" s="45">
        <f>SUM(H43:H45)</f>
        <v>0</v>
      </c>
    </row>
    <row r="43" spans="1:8" ht="28.5" x14ac:dyDescent="0.25">
      <c r="A43" s="33">
        <v>16</v>
      </c>
      <c r="B43" s="69" t="s">
        <v>14</v>
      </c>
      <c r="C43" s="82">
        <v>24112</v>
      </c>
      <c r="D43" s="72" t="s">
        <v>83</v>
      </c>
      <c r="E43" s="69" t="s">
        <v>38</v>
      </c>
      <c r="F43" s="74">
        <v>131.9</v>
      </c>
      <c r="G43" s="74"/>
      <c r="H43" s="74">
        <f t="shared" ref="H43:H45" si="5">+G43*F43</f>
        <v>0</v>
      </c>
    </row>
    <row r="44" spans="1:8" ht="28.5" x14ac:dyDescent="0.25">
      <c r="A44" s="33">
        <v>17</v>
      </c>
      <c r="B44" s="69" t="s">
        <v>14</v>
      </c>
      <c r="C44" s="69">
        <v>24473</v>
      </c>
      <c r="D44" s="73" t="s">
        <v>46</v>
      </c>
      <c r="E44" s="69" t="s">
        <v>38</v>
      </c>
      <c r="F44" s="74">
        <v>101.7</v>
      </c>
      <c r="G44" s="74"/>
      <c r="H44" s="74">
        <f t="shared" si="5"/>
        <v>0</v>
      </c>
    </row>
    <row r="45" spans="1:8" ht="42.75" x14ac:dyDescent="0.25">
      <c r="A45" s="33">
        <v>18</v>
      </c>
      <c r="B45" s="69" t="s">
        <v>14</v>
      </c>
      <c r="C45" s="69">
        <v>24214</v>
      </c>
      <c r="D45" s="73" t="s">
        <v>47</v>
      </c>
      <c r="E45" s="69" t="s">
        <v>38</v>
      </c>
      <c r="F45" s="74">
        <v>137.80000000000001</v>
      </c>
      <c r="G45" s="74"/>
      <c r="H45" s="48">
        <f t="shared" si="5"/>
        <v>0</v>
      </c>
    </row>
    <row r="46" spans="1:8" ht="15" thickBot="1" x14ac:dyDescent="0.3">
      <c r="B46" s="65"/>
      <c r="C46" s="65"/>
      <c r="D46" s="66"/>
      <c r="E46" s="65"/>
      <c r="F46" s="67"/>
      <c r="G46" s="67"/>
      <c r="H46" s="53"/>
    </row>
    <row r="47" spans="1:8" ht="15.75" thickBot="1" x14ac:dyDescent="0.3">
      <c r="A47" s="42"/>
      <c r="B47" s="58"/>
      <c r="C47" s="59">
        <v>25000</v>
      </c>
      <c r="D47" s="60" t="s">
        <v>48</v>
      </c>
      <c r="E47" s="59"/>
      <c r="F47" s="61"/>
      <c r="G47" s="61"/>
      <c r="H47" s="45">
        <f>SUM(H48:H53)</f>
        <v>0</v>
      </c>
    </row>
    <row r="48" spans="1:8" ht="28.5" x14ac:dyDescent="0.25">
      <c r="A48" s="33">
        <v>19</v>
      </c>
      <c r="B48" s="69" t="s">
        <v>14</v>
      </c>
      <c r="C48" s="69">
        <v>25147</v>
      </c>
      <c r="D48" s="73" t="s">
        <v>49</v>
      </c>
      <c r="E48" s="69" t="s">
        <v>38</v>
      </c>
      <c r="F48" s="74">
        <v>22.1</v>
      </c>
      <c r="G48" s="74"/>
      <c r="H48" s="48">
        <f t="shared" ref="H48:H53" si="6">+G48*F48</f>
        <v>0</v>
      </c>
    </row>
    <row r="49" spans="1:8" x14ac:dyDescent="0.25">
      <c r="A49" s="33">
        <v>20</v>
      </c>
      <c r="B49" s="69" t="s">
        <v>14</v>
      </c>
      <c r="C49" s="69">
        <v>25151</v>
      </c>
      <c r="D49" s="73" t="s">
        <v>50</v>
      </c>
      <c r="E49" s="69" t="s">
        <v>24</v>
      </c>
      <c r="F49" s="74">
        <v>230</v>
      </c>
      <c r="G49" s="74"/>
      <c r="H49" s="48">
        <f t="shared" si="6"/>
        <v>0</v>
      </c>
    </row>
    <row r="50" spans="1:8" ht="42.75" x14ac:dyDescent="0.25">
      <c r="A50" s="33">
        <v>21</v>
      </c>
      <c r="B50" s="69" t="s">
        <v>14</v>
      </c>
      <c r="C50" s="69">
        <v>25232</v>
      </c>
      <c r="D50" s="73" t="s">
        <v>51</v>
      </c>
      <c r="E50" s="69" t="s">
        <v>38</v>
      </c>
      <c r="F50" s="74">
        <f>1.5*96.8</f>
        <v>145.19999999999999</v>
      </c>
      <c r="G50" s="74"/>
      <c r="H50" s="48">
        <f t="shared" si="6"/>
        <v>0</v>
      </c>
    </row>
    <row r="51" spans="1:8" ht="71.25" x14ac:dyDescent="0.25">
      <c r="A51" s="33">
        <v>22</v>
      </c>
      <c r="B51" s="69" t="s">
        <v>14</v>
      </c>
      <c r="C51" s="69">
        <v>25281</v>
      </c>
      <c r="D51" s="73" t="s">
        <v>84</v>
      </c>
      <c r="E51" s="69" t="s">
        <v>38</v>
      </c>
      <c r="F51" s="74">
        <v>151.9</v>
      </c>
      <c r="G51" s="74"/>
      <c r="H51" s="48">
        <f t="shared" si="6"/>
        <v>0</v>
      </c>
    </row>
    <row r="52" spans="1:8" ht="85.5" x14ac:dyDescent="0.25">
      <c r="A52" s="33">
        <v>23</v>
      </c>
      <c r="B52" s="69" t="s">
        <v>14</v>
      </c>
      <c r="C52" s="69">
        <v>25281</v>
      </c>
      <c r="D52" s="73" t="s">
        <v>85</v>
      </c>
      <c r="E52" s="69" t="s">
        <v>38</v>
      </c>
      <c r="F52" s="74">
        <f>F51*0.15</f>
        <v>22.785</v>
      </c>
      <c r="G52" s="74"/>
      <c r="H52" s="48">
        <f t="shared" si="6"/>
        <v>0</v>
      </c>
    </row>
    <row r="53" spans="1:8" ht="85.5" x14ac:dyDescent="0.25">
      <c r="A53" s="33">
        <v>24</v>
      </c>
      <c r="B53" s="69" t="s">
        <v>14</v>
      </c>
      <c r="C53" s="69">
        <v>25281</v>
      </c>
      <c r="D53" s="73" t="s">
        <v>86</v>
      </c>
      <c r="E53" s="69" t="s">
        <v>38</v>
      </c>
      <c r="F53" s="74">
        <v>27.9</v>
      </c>
      <c r="G53" s="74"/>
      <c r="H53" s="48">
        <f t="shared" si="6"/>
        <v>0</v>
      </c>
    </row>
    <row r="54" spans="1:8" ht="15" thickBot="1" x14ac:dyDescent="0.3">
      <c r="B54" s="65"/>
      <c r="C54" s="65"/>
      <c r="D54" s="66"/>
      <c r="E54" s="65"/>
      <c r="F54" s="67"/>
      <c r="G54" s="67"/>
      <c r="H54" s="53"/>
    </row>
    <row r="55" spans="1:8" ht="15.75" thickBot="1" x14ac:dyDescent="0.3">
      <c r="A55" s="42"/>
      <c r="B55" s="58"/>
      <c r="C55" s="59">
        <v>29000</v>
      </c>
      <c r="D55" s="60" t="s">
        <v>55</v>
      </c>
      <c r="E55" s="59"/>
      <c r="F55" s="61"/>
      <c r="G55" s="61"/>
      <c r="H55" s="45">
        <f>SUM(H56:H59)</f>
        <v>0</v>
      </c>
    </row>
    <row r="56" spans="1:8" ht="28.5" x14ac:dyDescent="0.25">
      <c r="A56" s="33">
        <v>25</v>
      </c>
      <c r="B56" s="69" t="s">
        <v>14</v>
      </c>
      <c r="C56" s="69">
        <v>29116</v>
      </c>
      <c r="D56" s="73" t="s">
        <v>56</v>
      </c>
      <c r="E56" s="69" t="s">
        <v>57</v>
      </c>
      <c r="F56" s="74">
        <f>(F57)*1.9</f>
        <v>1808.5055</v>
      </c>
      <c r="G56" s="74"/>
      <c r="H56" s="48">
        <f t="shared" ref="H56:H59" si="7">+G56*F56</f>
        <v>0</v>
      </c>
    </row>
    <row r="57" spans="1:8" ht="28.5" x14ac:dyDescent="0.25">
      <c r="A57" s="33">
        <v>26</v>
      </c>
      <c r="B57" s="69" t="s">
        <v>14</v>
      </c>
      <c r="C57" s="69">
        <v>29134</v>
      </c>
      <c r="D57" s="73" t="s">
        <v>58</v>
      </c>
      <c r="E57" s="69" t="s">
        <v>38</v>
      </c>
      <c r="F57" s="74">
        <f>F33+F34+F35-F43-F45</f>
        <v>951.84500000000003</v>
      </c>
      <c r="G57" s="74"/>
      <c r="H57" s="48">
        <f t="shared" si="7"/>
        <v>0</v>
      </c>
    </row>
    <row r="58" spans="1:8" x14ac:dyDescent="0.25">
      <c r="A58" s="33">
        <v>27</v>
      </c>
      <c r="B58" s="69" t="s">
        <v>14</v>
      </c>
      <c r="C58" s="69">
        <v>29141</v>
      </c>
      <c r="D58" s="73" t="s">
        <v>59</v>
      </c>
      <c r="E58" s="69" t="s">
        <v>24</v>
      </c>
      <c r="F58" s="74">
        <f>F56*0.1</f>
        <v>180.85055</v>
      </c>
      <c r="G58" s="74"/>
      <c r="H58" s="48">
        <f t="shared" si="7"/>
        <v>0</v>
      </c>
    </row>
    <row r="59" spans="1:8" x14ac:dyDescent="0.25">
      <c r="A59" s="33">
        <v>28</v>
      </c>
      <c r="B59" s="69" t="s">
        <v>14</v>
      </c>
      <c r="C59" s="69">
        <v>29152</v>
      </c>
      <c r="D59" s="73" t="s">
        <v>60</v>
      </c>
      <c r="E59" s="69" t="s">
        <v>57</v>
      </c>
      <c r="F59" s="74">
        <f>F56</f>
        <v>1808.5055</v>
      </c>
      <c r="G59" s="74"/>
      <c r="H59" s="48">
        <f t="shared" si="7"/>
        <v>0</v>
      </c>
    </row>
    <row r="60" spans="1:8" x14ac:dyDescent="0.25">
      <c r="F60" s="53"/>
      <c r="G60" s="53"/>
      <c r="H60" s="53"/>
    </row>
    <row r="61" spans="1:8" s="55" customFormat="1" ht="15" x14ac:dyDescent="0.25">
      <c r="A61" s="17"/>
      <c r="B61" s="18"/>
      <c r="C61" s="9">
        <v>30000</v>
      </c>
      <c r="D61" s="12" t="s">
        <v>2</v>
      </c>
      <c r="E61" s="9"/>
      <c r="F61" s="54"/>
      <c r="G61" s="54"/>
      <c r="H61" s="20">
        <f>H63+H67</f>
        <v>0</v>
      </c>
    </row>
    <row r="62" spans="1:8" ht="15.75" thickBot="1" x14ac:dyDescent="0.3">
      <c r="B62" s="22"/>
      <c r="C62" s="23"/>
      <c r="D62" s="24"/>
      <c r="E62" s="23"/>
      <c r="F62" s="56"/>
      <c r="G62" s="56"/>
      <c r="H62" s="57"/>
    </row>
    <row r="63" spans="1:8" ht="15.75" thickBot="1" x14ac:dyDescent="0.3">
      <c r="A63" s="27"/>
      <c r="B63" s="58"/>
      <c r="C63" s="59">
        <v>31000</v>
      </c>
      <c r="D63" s="60" t="s">
        <v>61</v>
      </c>
      <c r="E63" s="59"/>
      <c r="F63" s="61"/>
      <c r="G63" s="61"/>
      <c r="H63" s="45">
        <f>SUM(H64:H66)</f>
        <v>0</v>
      </c>
    </row>
    <row r="64" spans="1:8" ht="15" x14ac:dyDescent="0.25">
      <c r="B64" s="21"/>
      <c r="C64" s="75"/>
      <c r="D64" s="76" t="s">
        <v>62</v>
      </c>
      <c r="E64" s="75"/>
      <c r="F64" s="77"/>
      <c r="G64" s="77"/>
      <c r="H64" s="57"/>
    </row>
    <row r="65" spans="1:9" ht="42.75" x14ac:dyDescent="0.25">
      <c r="A65" s="69">
        <v>29</v>
      </c>
      <c r="B65" s="78" t="s">
        <v>14</v>
      </c>
      <c r="C65" s="78">
        <v>31132</v>
      </c>
      <c r="D65" s="79" t="s">
        <v>63</v>
      </c>
      <c r="E65" s="78" t="s">
        <v>38</v>
      </c>
      <c r="F65" s="80">
        <v>81.7</v>
      </c>
      <c r="G65" s="80"/>
      <c r="H65" s="48">
        <f t="shared" ref="H65" si="8">+G65*F65</f>
        <v>0</v>
      </c>
    </row>
    <row r="66" spans="1:9" ht="15" thickBot="1" x14ac:dyDescent="0.3">
      <c r="A66" s="33"/>
      <c r="B66" s="69"/>
      <c r="C66" s="69"/>
      <c r="D66" s="73"/>
      <c r="E66" s="69"/>
      <c r="F66" s="74"/>
      <c r="G66" s="74"/>
      <c r="H66" s="48"/>
    </row>
    <row r="67" spans="1:9" ht="15.75" thickBot="1" x14ac:dyDescent="0.3">
      <c r="A67" s="42"/>
      <c r="B67" s="58"/>
      <c r="C67" s="59">
        <v>36000</v>
      </c>
      <c r="D67" s="60" t="s">
        <v>64</v>
      </c>
      <c r="E67" s="59"/>
      <c r="F67" s="61"/>
      <c r="G67" s="61"/>
      <c r="H67" s="45">
        <f>SUM(H68:H69)</f>
        <v>0</v>
      </c>
    </row>
    <row r="68" spans="1:9" ht="28.5" x14ac:dyDescent="0.25">
      <c r="A68" s="33">
        <v>30</v>
      </c>
      <c r="B68" s="69" t="s">
        <v>19</v>
      </c>
      <c r="C68" s="81">
        <v>36611</v>
      </c>
      <c r="D68" s="73" t="s">
        <v>65</v>
      </c>
      <c r="E68" s="82" t="s">
        <v>31</v>
      </c>
      <c r="F68" s="74">
        <v>136.80000000000001</v>
      </c>
      <c r="G68" s="74"/>
      <c r="H68" s="74">
        <f t="shared" ref="H68:H69" si="9">+G68*F68</f>
        <v>0</v>
      </c>
    </row>
    <row r="69" spans="1:9" ht="28.5" x14ac:dyDescent="0.25">
      <c r="A69" s="33">
        <v>31</v>
      </c>
      <c r="B69" s="69" t="s">
        <v>19</v>
      </c>
      <c r="C69" s="81">
        <v>366141</v>
      </c>
      <c r="D69" s="73" t="s">
        <v>66</v>
      </c>
      <c r="E69" s="78" t="s">
        <v>31</v>
      </c>
      <c r="F69" s="74">
        <v>10.9</v>
      </c>
      <c r="G69" s="74"/>
      <c r="H69" s="74">
        <f t="shared" si="9"/>
        <v>0</v>
      </c>
    </row>
    <row r="70" spans="1:9" x14ac:dyDescent="0.25">
      <c r="F70" s="53"/>
      <c r="G70" s="53"/>
      <c r="H70" s="53"/>
    </row>
    <row r="71" spans="1:9" s="55" customFormat="1" ht="15" x14ac:dyDescent="0.25">
      <c r="A71" s="17"/>
      <c r="B71" s="18"/>
      <c r="C71" s="9">
        <v>40000</v>
      </c>
      <c r="D71" s="12" t="s">
        <v>3</v>
      </c>
      <c r="E71" s="9"/>
      <c r="F71" s="54"/>
      <c r="G71" s="54"/>
      <c r="H71" s="20">
        <f>H73</f>
        <v>0</v>
      </c>
    </row>
    <row r="72" spans="1:9" ht="15.75" thickBot="1" x14ac:dyDescent="0.3">
      <c r="B72" s="22"/>
      <c r="C72" s="23"/>
      <c r="D72" s="24"/>
      <c r="E72" s="23"/>
      <c r="F72" s="56"/>
      <c r="G72" s="56"/>
      <c r="H72" s="83"/>
    </row>
    <row r="73" spans="1:9" ht="15.75" thickBot="1" x14ac:dyDescent="0.3">
      <c r="A73" s="27"/>
      <c r="B73" s="58"/>
      <c r="C73" s="59">
        <v>42000</v>
      </c>
      <c r="D73" s="60" t="s">
        <v>67</v>
      </c>
      <c r="E73" s="59"/>
      <c r="F73" s="84"/>
      <c r="G73" s="84"/>
      <c r="H73" s="85">
        <f>SUM(H74:H77)</f>
        <v>0</v>
      </c>
    </row>
    <row r="74" spans="1:9" ht="42.75" x14ac:dyDescent="0.25">
      <c r="A74" s="78">
        <v>32</v>
      </c>
      <c r="B74" s="78" t="s">
        <v>14</v>
      </c>
      <c r="C74" s="78">
        <v>42114</v>
      </c>
      <c r="D74" s="86" t="s">
        <v>68</v>
      </c>
      <c r="E74" s="78" t="s">
        <v>31</v>
      </c>
      <c r="F74" s="87">
        <v>31.8</v>
      </c>
      <c r="G74" s="87"/>
      <c r="H74" s="87">
        <f t="shared" ref="H74:H77" si="10">+G74*F74</f>
        <v>0</v>
      </c>
    </row>
    <row r="75" spans="1:9" ht="42.75" x14ac:dyDescent="0.25">
      <c r="A75" s="78">
        <v>33</v>
      </c>
      <c r="B75" s="78" t="s">
        <v>14</v>
      </c>
      <c r="C75" s="78">
        <v>42322</v>
      </c>
      <c r="D75" s="86" t="s">
        <v>69</v>
      </c>
      <c r="E75" s="78" t="s">
        <v>31</v>
      </c>
      <c r="F75" s="87">
        <f>F74</f>
        <v>31.8</v>
      </c>
      <c r="G75" s="87"/>
      <c r="H75" s="87">
        <f t="shared" si="10"/>
        <v>0</v>
      </c>
    </row>
    <row r="76" spans="1:9" s="52" customFormat="1" ht="42.75" x14ac:dyDescent="0.25">
      <c r="A76" s="33">
        <v>34</v>
      </c>
      <c r="B76" s="33" t="s">
        <v>14</v>
      </c>
      <c r="C76" s="88">
        <v>42463</v>
      </c>
      <c r="D76" s="89" t="s">
        <v>70</v>
      </c>
      <c r="E76" s="90" t="s">
        <v>18</v>
      </c>
      <c r="F76" s="87">
        <v>62</v>
      </c>
      <c r="G76" s="91"/>
      <c r="H76" s="63">
        <f t="shared" si="10"/>
        <v>0</v>
      </c>
      <c r="I76" s="92"/>
    </row>
    <row r="77" spans="1:9" s="52" customFormat="1" ht="42.75" x14ac:dyDescent="0.25">
      <c r="A77" s="33">
        <v>35</v>
      </c>
      <c r="B77" s="33" t="s">
        <v>14</v>
      </c>
      <c r="C77" s="88">
        <v>42484</v>
      </c>
      <c r="D77" s="89" t="s">
        <v>71</v>
      </c>
      <c r="E77" s="90" t="s">
        <v>18</v>
      </c>
      <c r="F77" s="87">
        <v>1</v>
      </c>
      <c r="G77" s="91"/>
      <c r="H77" s="63">
        <f t="shared" si="10"/>
        <v>0</v>
      </c>
      <c r="I77" s="92"/>
    </row>
    <row r="78" spans="1:9" x14ac:dyDescent="0.25">
      <c r="A78" s="78"/>
      <c r="B78" s="78"/>
      <c r="C78" s="78"/>
      <c r="D78" s="86"/>
      <c r="E78" s="78"/>
      <c r="F78" s="93"/>
      <c r="G78" s="87"/>
      <c r="H78" s="87"/>
    </row>
    <row r="79" spans="1:9" s="55" customFormat="1" ht="15" x14ac:dyDescent="0.25">
      <c r="A79" s="17"/>
      <c r="B79" s="18"/>
      <c r="C79" s="9">
        <v>50000</v>
      </c>
      <c r="D79" s="12" t="s">
        <v>4</v>
      </c>
      <c r="E79" s="9"/>
      <c r="F79" s="54"/>
      <c r="G79" s="54"/>
      <c r="H79" s="20">
        <f>H81+H85+H89</f>
        <v>0</v>
      </c>
    </row>
    <row r="80" spans="1:9" ht="15.75" thickBot="1" x14ac:dyDescent="0.3">
      <c r="B80" s="22"/>
      <c r="C80" s="23"/>
      <c r="D80" s="24"/>
      <c r="E80" s="23"/>
      <c r="F80" s="56"/>
      <c r="G80" s="56"/>
      <c r="H80" s="83"/>
    </row>
    <row r="81" spans="1:8" s="52" customFormat="1" ht="15.75" thickBot="1" x14ac:dyDescent="0.3">
      <c r="A81" s="27"/>
      <c r="B81" s="58"/>
      <c r="C81" s="59">
        <v>51000</v>
      </c>
      <c r="D81" s="94" t="s">
        <v>72</v>
      </c>
      <c r="E81" s="59"/>
      <c r="F81" s="84"/>
      <c r="G81" s="84"/>
      <c r="H81" s="85">
        <f>SUM(H82:H83)</f>
        <v>0</v>
      </c>
    </row>
    <row r="82" spans="1:8" s="52" customFormat="1" ht="28.5" x14ac:dyDescent="0.25">
      <c r="A82" s="95">
        <v>36</v>
      </c>
      <c r="B82" s="78" t="s">
        <v>14</v>
      </c>
      <c r="C82" s="78">
        <v>51211</v>
      </c>
      <c r="D82" s="96" t="s">
        <v>73</v>
      </c>
      <c r="E82" s="78" t="s">
        <v>24</v>
      </c>
      <c r="F82" s="71">
        <v>3.36</v>
      </c>
      <c r="G82" s="97"/>
      <c r="H82" s="87">
        <f t="shared" ref="H82:H83" si="11">+G82*F82</f>
        <v>0</v>
      </c>
    </row>
    <row r="83" spans="1:8" s="52" customFormat="1" ht="42.75" x14ac:dyDescent="0.25">
      <c r="A83" s="95">
        <v>37</v>
      </c>
      <c r="B83" s="78" t="s">
        <v>14</v>
      </c>
      <c r="C83" s="78">
        <v>51711</v>
      </c>
      <c r="D83" s="96" t="s">
        <v>74</v>
      </c>
      <c r="E83" s="78" t="s">
        <v>24</v>
      </c>
      <c r="F83" s="71">
        <v>46.49</v>
      </c>
      <c r="G83" s="97"/>
      <c r="H83" s="87">
        <f t="shared" si="11"/>
        <v>0</v>
      </c>
    </row>
    <row r="84" spans="1:8" s="52" customFormat="1" ht="15" thickBot="1" x14ac:dyDescent="0.3">
      <c r="A84" s="98"/>
      <c r="B84" s="65"/>
      <c r="C84" s="99"/>
      <c r="D84" s="100"/>
      <c r="E84" s="99"/>
      <c r="F84" s="101"/>
      <c r="G84" s="101"/>
      <c r="H84" s="102"/>
    </row>
    <row r="85" spans="1:8" s="52" customFormat="1" ht="15.75" thickBot="1" x14ac:dyDescent="0.3">
      <c r="A85" s="27"/>
      <c r="B85" s="58"/>
      <c r="C85" s="59">
        <v>52000</v>
      </c>
      <c r="D85" s="94" t="s">
        <v>75</v>
      </c>
      <c r="E85" s="59"/>
      <c r="F85" s="84"/>
      <c r="G85" s="84"/>
      <c r="H85" s="85">
        <f>SUM(H86:H87)</f>
        <v>0</v>
      </c>
    </row>
    <row r="86" spans="1:8" s="52" customFormat="1" ht="71.25" x14ac:dyDescent="0.25">
      <c r="A86" s="95">
        <v>38</v>
      </c>
      <c r="B86" s="78" t="s">
        <v>14</v>
      </c>
      <c r="C86" s="78">
        <v>52221</v>
      </c>
      <c r="D86" s="96" t="s">
        <v>76</v>
      </c>
      <c r="E86" s="78" t="s">
        <v>77</v>
      </c>
      <c r="F86" s="71">
        <v>1355.2</v>
      </c>
      <c r="G86" s="97"/>
      <c r="H86" s="87">
        <f t="shared" ref="H86:H87" si="12">+G86*F86</f>
        <v>0</v>
      </c>
    </row>
    <row r="87" spans="1:8" s="52" customFormat="1" ht="57" x14ac:dyDescent="0.25">
      <c r="A87" s="95">
        <v>39</v>
      </c>
      <c r="B87" s="78" t="s">
        <v>14</v>
      </c>
      <c r="C87" s="78">
        <v>52221</v>
      </c>
      <c r="D87" s="96" t="s">
        <v>78</v>
      </c>
      <c r="E87" s="78" t="s">
        <v>77</v>
      </c>
      <c r="F87" s="71">
        <v>218.5</v>
      </c>
      <c r="G87" s="97"/>
      <c r="H87" s="87">
        <f t="shared" si="12"/>
        <v>0</v>
      </c>
    </row>
    <row r="88" spans="1:8" s="52" customFormat="1" ht="15" thickBot="1" x14ac:dyDescent="0.3">
      <c r="A88" s="98"/>
      <c r="B88" s="65"/>
      <c r="C88" s="99"/>
      <c r="D88" s="100"/>
      <c r="E88" s="99"/>
      <c r="F88" s="101"/>
      <c r="G88" s="101"/>
      <c r="H88" s="102"/>
    </row>
    <row r="89" spans="1:8" s="52" customFormat="1" ht="15.75" thickBot="1" x14ac:dyDescent="0.3">
      <c r="A89" s="103"/>
      <c r="B89" s="58"/>
      <c r="C89" s="59">
        <v>53000</v>
      </c>
      <c r="D89" s="104" t="s">
        <v>79</v>
      </c>
      <c r="E89" s="59"/>
      <c r="F89" s="105"/>
      <c r="G89" s="105"/>
      <c r="H89" s="85">
        <f>SUM(H90:H92)</f>
        <v>0</v>
      </c>
    </row>
    <row r="90" spans="1:8" s="52" customFormat="1" ht="42.75" x14ac:dyDescent="0.25">
      <c r="A90" s="37">
        <v>40</v>
      </c>
      <c r="B90" s="69" t="s">
        <v>14</v>
      </c>
      <c r="C90" s="81">
        <v>53136</v>
      </c>
      <c r="D90" s="106" t="s">
        <v>80</v>
      </c>
      <c r="E90" s="69" t="s">
        <v>38</v>
      </c>
      <c r="F90" s="71">
        <v>2.39</v>
      </c>
      <c r="G90" s="51"/>
      <c r="H90" s="71">
        <f t="shared" ref="H90:H92" si="13">+G90*F90</f>
        <v>0</v>
      </c>
    </row>
    <row r="91" spans="1:8" s="52" customFormat="1" ht="42.75" x14ac:dyDescent="0.25">
      <c r="A91" s="37">
        <v>41</v>
      </c>
      <c r="B91" s="69" t="s">
        <v>14</v>
      </c>
      <c r="C91" s="81">
        <v>53138</v>
      </c>
      <c r="D91" s="106" t="s">
        <v>81</v>
      </c>
      <c r="E91" s="69" t="s">
        <v>38</v>
      </c>
      <c r="F91" s="71">
        <v>13.29</v>
      </c>
      <c r="G91" s="51"/>
      <c r="H91" s="71">
        <f t="shared" si="13"/>
        <v>0</v>
      </c>
    </row>
    <row r="92" spans="1:8" s="52" customFormat="1" ht="42.75" x14ac:dyDescent="0.25">
      <c r="A92" s="37">
        <v>42</v>
      </c>
      <c r="B92" s="69" t="s">
        <v>14</v>
      </c>
      <c r="C92" s="81">
        <v>53139</v>
      </c>
      <c r="D92" s="106" t="s">
        <v>82</v>
      </c>
      <c r="E92" s="69" t="s">
        <v>38</v>
      </c>
      <c r="F92" s="71">
        <v>9.33</v>
      </c>
      <c r="G92" s="51"/>
      <c r="H92" s="71">
        <f t="shared" si="13"/>
        <v>0</v>
      </c>
    </row>
    <row r="93" spans="1:8" x14ac:dyDescent="0.25">
      <c r="A93" s="78"/>
      <c r="B93" s="78"/>
      <c r="C93" s="78"/>
      <c r="D93" s="86"/>
      <c r="E93" s="78"/>
      <c r="F93" s="107"/>
      <c r="G93" s="108"/>
      <c r="H93" s="109"/>
    </row>
    <row r="94" spans="1:8" ht="15" x14ac:dyDescent="0.25">
      <c r="B94" s="22"/>
      <c r="C94" s="23">
        <v>70000</v>
      </c>
      <c r="D94" s="24" t="s">
        <v>5</v>
      </c>
      <c r="E94" s="23"/>
      <c r="F94" s="56"/>
      <c r="G94" s="56"/>
      <c r="H94" s="83" t="e">
        <f>#REF!</f>
        <v>#REF!</v>
      </c>
    </row>
    <row r="95" spans="1:8" s="110" customFormat="1" x14ac:dyDescent="0.2"/>
    <row r="96" spans="1:8" x14ac:dyDescent="0.25">
      <c r="A96" s="4"/>
      <c r="B96" s="4"/>
      <c r="C96" s="4"/>
      <c r="D96" s="4"/>
      <c r="E96" s="4"/>
      <c r="F96" s="4"/>
      <c r="G96" s="4"/>
      <c r="H96" s="4"/>
    </row>
    <row r="97" s="4" customFormat="1" x14ac:dyDescent="0.25"/>
    <row r="98" s="4" customFormat="1" x14ac:dyDescent="0.25"/>
    <row r="99" s="4" customFormat="1" x14ac:dyDescent="0.25"/>
    <row r="100" s="4" customForma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24A1-5FD7-4143-B4BA-C47C16683B31}">
  <dimension ref="A1:GL103"/>
  <sheetViews>
    <sheetView workbookViewId="0">
      <selection activeCell="I14" sqref="I14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4</v>
      </c>
      <c r="B2" s="5"/>
      <c r="C2" s="5"/>
      <c r="D2" s="6" t="s">
        <v>96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H30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H61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H71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H79</f>
        <v>0</v>
      </c>
    </row>
    <row r="9" spans="1:194" ht="15" x14ac:dyDescent="0.25">
      <c r="A9" s="8"/>
      <c r="B9" s="9"/>
      <c r="C9" s="9">
        <v>60000</v>
      </c>
      <c r="D9" s="10" t="s">
        <v>107</v>
      </c>
      <c r="E9" s="9"/>
      <c r="F9" s="9"/>
      <c r="G9" s="9"/>
      <c r="H9" s="11">
        <f>(H4+H5+H6+H7+H8)*0.05</f>
        <v>0</v>
      </c>
    </row>
    <row r="11" spans="1:194" ht="15" thickBot="1" x14ac:dyDescent="0.3">
      <c r="A11" s="13" t="s">
        <v>6</v>
      </c>
      <c r="B11" s="14"/>
      <c r="C11" s="14" t="s">
        <v>7</v>
      </c>
      <c r="D11" s="15" t="s">
        <v>8</v>
      </c>
      <c r="E11" s="14" t="s">
        <v>9</v>
      </c>
      <c r="F11" s="16" t="s">
        <v>10</v>
      </c>
      <c r="G11" s="16" t="s">
        <v>11</v>
      </c>
      <c r="H11" s="16" t="s">
        <v>12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13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14</v>
      </c>
      <c r="C15" s="34">
        <v>11121</v>
      </c>
      <c r="D15" s="35" t="s">
        <v>15</v>
      </c>
      <c r="E15" s="34" t="s">
        <v>16</v>
      </c>
      <c r="F15" s="36">
        <v>7.4999999999999997E-2</v>
      </c>
      <c r="G15" s="36"/>
      <c r="H15" s="36">
        <f t="shared" ref="H15:H17" si="0">+G15*F15</f>
        <v>0</v>
      </c>
    </row>
    <row r="16" spans="1:194" ht="28.5" x14ac:dyDescent="0.25">
      <c r="A16" s="33">
        <v>2</v>
      </c>
      <c r="B16" s="34" t="s">
        <v>14</v>
      </c>
      <c r="C16" s="37">
        <v>11221</v>
      </c>
      <c r="D16" s="38" t="s">
        <v>17</v>
      </c>
      <c r="E16" s="37" t="s">
        <v>18</v>
      </c>
      <c r="F16" s="39">
        <v>13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19</v>
      </c>
      <c r="C17" s="37">
        <v>11711</v>
      </c>
      <c r="D17" s="38" t="s">
        <v>20</v>
      </c>
      <c r="E17" s="37" t="s">
        <v>18</v>
      </c>
      <c r="F17" s="39">
        <v>13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21</v>
      </c>
      <c r="E19" s="29"/>
      <c r="F19" s="44"/>
      <c r="G19" s="44"/>
      <c r="H19" s="45">
        <f>SUM(H21:H28)</f>
        <v>0</v>
      </c>
    </row>
    <row r="20" spans="1:8" ht="15" x14ac:dyDescent="0.25">
      <c r="A20" s="33"/>
      <c r="B20" s="37"/>
      <c r="C20" s="46"/>
      <c r="D20" s="47" t="s">
        <v>22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14</v>
      </c>
      <c r="C21" s="37">
        <v>12122</v>
      </c>
      <c r="D21" s="50" t="s">
        <v>23</v>
      </c>
      <c r="E21" s="37" t="s">
        <v>24</v>
      </c>
      <c r="F21" s="51">
        <v>110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14</v>
      </c>
      <c r="C22" s="37">
        <v>12151</v>
      </c>
      <c r="D22" s="50" t="s">
        <v>25</v>
      </c>
      <c r="E22" s="37" t="s">
        <v>18</v>
      </c>
      <c r="F22" s="51">
        <v>3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14</v>
      </c>
      <c r="C23" s="37">
        <v>12152</v>
      </c>
      <c r="D23" s="50" t="s">
        <v>26</v>
      </c>
      <c r="E23" s="37" t="s">
        <v>18</v>
      </c>
      <c r="F23" s="51">
        <v>3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14</v>
      </c>
      <c r="C24" s="37">
        <v>12162</v>
      </c>
      <c r="D24" s="50" t="s">
        <v>27</v>
      </c>
      <c r="E24" s="37" t="s">
        <v>18</v>
      </c>
      <c r="F24" s="51">
        <f>F22</f>
        <v>3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14</v>
      </c>
      <c r="C25" s="37">
        <v>12165</v>
      </c>
      <c r="D25" s="50" t="s">
        <v>28</v>
      </c>
      <c r="E25" s="37" t="s">
        <v>18</v>
      </c>
      <c r="F25" s="51">
        <f>F23</f>
        <v>3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ht="15" x14ac:dyDescent="0.25">
      <c r="A27" s="33"/>
      <c r="B27" s="37"/>
      <c r="C27" s="46"/>
      <c r="D27" s="47" t="s">
        <v>29</v>
      </c>
      <c r="E27" s="37"/>
      <c r="F27" s="48"/>
      <c r="G27" s="48"/>
      <c r="H27" s="49"/>
    </row>
    <row r="28" spans="1:8" s="52" customFormat="1" ht="57" x14ac:dyDescent="0.25">
      <c r="A28" s="34">
        <v>9</v>
      </c>
      <c r="B28" s="37" t="s">
        <v>14</v>
      </c>
      <c r="C28" s="37">
        <v>12412</v>
      </c>
      <c r="D28" s="50" t="s">
        <v>30</v>
      </c>
      <c r="E28" s="37" t="s">
        <v>31</v>
      </c>
      <c r="F28" s="51">
        <v>6.5</v>
      </c>
      <c r="G28" s="51"/>
      <c r="H28" s="39">
        <f t="shared" ref="H28" si="2">+G28*F28</f>
        <v>0</v>
      </c>
    </row>
    <row r="29" spans="1:8" x14ac:dyDescent="0.25">
      <c r="A29" s="33"/>
      <c r="F29" s="53"/>
      <c r="G29" s="53"/>
      <c r="H29" s="53"/>
    </row>
    <row r="30" spans="1:8" s="55" customFormat="1" ht="15" x14ac:dyDescent="0.25">
      <c r="A30" s="17"/>
      <c r="B30" s="18"/>
      <c r="C30" s="9">
        <v>20000</v>
      </c>
      <c r="D30" s="12" t="s">
        <v>1</v>
      </c>
      <c r="E30" s="9"/>
      <c r="F30" s="54"/>
      <c r="G30" s="54"/>
      <c r="H30" s="20">
        <f>H32+H37+H42+H47+H55</f>
        <v>0</v>
      </c>
    </row>
    <row r="31" spans="1:8" ht="15.75" thickBot="1" x14ac:dyDescent="0.3">
      <c r="B31" s="22"/>
      <c r="C31" s="23"/>
      <c r="D31" s="24"/>
      <c r="E31" s="23"/>
      <c r="F31" s="56"/>
      <c r="G31" s="56"/>
      <c r="H31" s="57"/>
    </row>
    <row r="32" spans="1:8" ht="15.75" thickBot="1" x14ac:dyDescent="0.3">
      <c r="A32" s="27"/>
      <c r="B32" s="58"/>
      <c r="C32" s="59">
        <v>21000</v>
      </c>
      <c r="D32" s="60" t="s">
        <v>36</v>
      </c>
      <c r="E32" s="59"/>
      <c r="F32" s="61"/>
      <c r="G32" s="61"/>
      <c r="H32" s="45">
        <f>SUM(H33:H35)</f>
        <v>0</v>
      </c>
    </row>
    <row r="33" spans="1:8" s="52" customFormat="1" ht="42.75" x14ac:dyDescent="0.25">
      <c r="A33" s="34">
        <v>10</v>
      </c>
      <c r="B33" s="33" t="s">
        <v>14</v>
      </c>
      <c r="C33" s="33">
        <v>21224</v>
      </c>
      <c r="D33" s="62" t="s">
        <v>37</v>
      </c>
      <c r="E33" s="33" t="s">
        <v>38</v>
      </c>
      <c r="F33" s="63">
        <v>660.3</v>
      </c>
      <c r="G33" s="64"/>
      <c r="H33" s="63">
        <f t="shared" ref="H33:H35" si="3">+G33*F33</f>
        <v>0</v>
      </c>
    </row>
    <row r="34" spans="1:8" s="52" customFormat="1" ht="28.5" x14ac:dyDescent="0.25">
      <c r="A34" s="34">
        <v>11</v>
      </c>
      <c r="B34" s="33" t="s">
        <v>14</v>
      </c>
      <c r="C34" s="33">
        <v>21243</v>
      </c>
      <c r="D34" s="62" t="s">
        <v>39</v>
      </c>
      <c r="E34" s="33" t="s">
        <v>38</v>
      </c>
      <c r="F34" s="63">
        <v>73.37</v>
      </c>
      <c r="G34" s="64"/>
      <c r="H34" s="63">
        <f t="shared" si="3"/>
        <v>0</v>
      </c>
    </row>
    <row r="35" spans="1:8" s="52" customFormat="1" ht="57" x14ac:dyDescent="0.25">
      <c r="A35" s="34">
        <v>12</v>
      </c>
      <c r="B35" s="33" t="s">
        <v>14</v>
      </c>
      <c r="C35" s="33">
        <v>21243</v>
      </c>
      <c r="D35" s="62" t="s">
        <v>40</v>
      </c>
      <c r="E35" s="33" t="s">
        <v>38</v>
      </c>
      <c r="F35" s="63">
        <f>F52</f>
        <v>21.285</v>
      </c>
      <c r="G35" s="64"/>
      <c r="H35" s="63">
        <f t="shared" si="3"/>
        <v>0</v>
      </c>
    </row>
    <row r="36" spans="1:8" ht="15" thickBot="1" x14ac:dyDescent="0.3">
      <c r="A36" s="33"/>
      <c r="B36" s="65"/>
      <c r="C36" s="65"/>
      <c r="D36" s="66"/>
      <c r="E36" s="65"/>
      <c r="F36" s="67"/>
      <c r="G36" s="67"/>
      <c r="H36" s="53"/>
    </row>
    <row r="37" spans="1:8" ht="15.75" thickBot="1" x14ac:dyDescent="0.3">
      <c r="A37" s="42"/>
      <c r="B37" s="58"/>
      <c r="C37" s="59">
        <v>22000</v>
      </c>
      <c r="D37" s="68" t="s">
        <v>41</v>
      </c>
      <c r="E37" s="59"/>
      <c r="F37" s="61"/>
      <c r="G37" s="61"/>
      <c r="H37" s="45">
        <f>SUM(H38:H40)</f>
        <v>0</v>
      </c>
    </row>
    <row r="38" spans="1:8" s="52" customFormat="1" ht="28.5" x14ac:dyDescent="0.25">
      <c r="A38" s="33">
        <v>13</v>
      </c>
      <c r="B38" s="69" t="s">
        <v>14</v>
      </c>
      <c r="C38" s="69">
        <v>22113</v>
      </c>
      <c r="D38" s="70" t="s">
        <v>42</v>
      </c>
      <c r="E38" s="69" t="s">
        <v>24</v>
      </c>
      <c r="F38" s="51">
        <v>383.3</v>
      </c>
      <c r="G38" s="51"/>
      <c r="H38" s="71">
        <f t="shared" ref="H38:H40" si="4">+G38*F38</f>
        <v>0</v>
      </c>
    </row>
    <row r="39" spans="1:8" s="52" customFormat="1" ht="28.5" x14ac:dyDescent="0.25">
      <c r="A39" s="33">
        <v>14</v>
      </c>
      <c r="B39" s="69" t="s">
        <v>14</v>
      </c>
      <c r="C39" s="69">
        <v>22113</v>
      </c>
      <c r="D39" s="70" t="s">
        <v>43</v>
      </c>
      <c r="E39" s="69" t="s">
        <v>24</v>
      </c>
      <c r="F39" s="51">
        <v>86.7</v>
      </c>
      <c r="G39" s="51"/>
      <c r="H39" s="71">
        <f t="shared" si="4"/>
        <v>0</v>
      </c>
    </row>
    <row r="40" spans="1:8" s="52" customFormat="1" ht="28.5" x14ac:dyDescent="0.25">
      <c r="A40" s="33">
        <v>15</v>
      </c>
      <c r="B40" s="69" t="s">
        <v>14</v>
      </c>
      <c r="C40" s="69">
        <v>22113</v>
      </c>
      <c r="D40" s="70" t="s">
        <v>44</v>
      </c>
      <c r="E40" s="69" t="s">
        <v>24</v>
      </c>
      <c r="F40" s="51">
        <v>263</v>
      </c>
      <c r="G40" s="51"/>
      <c r="H40" s="71">
        <f t="shared" si="4"/>
        <v>0</v>
      </c>
    </row>
    <row r="41" spans="1:8" ht="15" thickBot="1" x14ac:dyDescent="0.3">
      <c r="B41" s="21"/>
      <c r="C41" s="21"/>
      <c r="D41" s="72"/>
      <c r="E41" s="21"/>
      <c r="F41" s="56"/>
      <c r="G41" s="56"/>
      <c r="H41" s="53"/>
    </row>
    <row r="42" spans="1:8" ht="15.75" thickBot="1" x14ac:dyDescent="0.3">
      <c r="A42" s="42"/>
      <c r="B42" s="58"/>
      <c r="C42" s="59">
        <v>24000</v>
      </c>
      <c r="D42" s="60" t="s">
        <v>45</v>
      </c>
      <c r="E42" s="59"/>
      <c r="F42" s="61"/>
      <c r="G42" s="61"/>
      <c r="H42" s="45">
        <f>SUM(H43:H45)</f>
        <v>0</v>
      </c>
    </row>
    <row r="43" spans="1:8" ht="28.5" x14ac:dyDescent="0.25">
      <c r="A43" s="33">
        <v>16</v>
      </c>
      <c r="B43" s="69" t="s">
        <v>14</v>
      </c>
      <c r="C43" s="82">
        <v>24112</v>
      </c>
      <c r="D43" s="72" t="s">
        <v>83</v>
      </c>
      <c r="E43" s="69" t="s">
        <v>38</v>
      </c>
      <c r="F43" s="74">
        <v>32.5</v>
      </c>
      <c r="G43" s="74"/>
      <c r="H43" s="74">
        <f t="shared" ref="H43:H45" si="5">+G43*F43</f>
        <v>0</v>
      </c>
    </row>
    <row r="44" spans="1:8" ht="28.5" x14ac:dyDescent="0.25">
      <c r="A44" s="33">
        <v>17</v>
      </c>
      <c r="B44" s="69" t="s">
        <v>14</v>
      </c>
      <c r="C44" s="69">
        <v>24473</v>
      </c>
      <c r="D44" s="73" t="s">
        <v>46</v>
      </c>
      <c r="E44" s="69" t="s">
        <v>38</v>
      </c>
      <c r="F44" s="74">
        <v>64</v>
      </c>
      <c r="G44" s="74"/>
      <c r="H44" s="74">
        <f t="shared" si="5"/>
        <v>0</v>
      </c>
    </row>
    <row r="45" spans="1:8" ht="42.75" x14ac:dyDescent="0.25">
      <c r="A45" s="33">
        <v>18</v>
      </c>
      <c r="B45" s="69" t="s">
        <v>14</v>
      </c>
      <c r="C45" s="69">
        <v>24214</v>
      </c>
      <c r="D45" s="73" t="s">
        <v>47</v>
      </c>
      <c r="E45" s="69" t="s">
        <v>38</v>
      </c>
      <c r="F45" s="74">
        <v>191.7</v>
      </c>
      <c r="G45" s="74"/>
      <c r="H45" s="48">
        <f t="shared" si="5"/>
        <v>0</v>
      </c>
    </row>
    <row r="46" spans="1:8" ht="15" thickBot="1" x14ac:dyDescent="0.3">
      <c r="B46" s="65"/>
      <c r="C46" s="65"/>
      <c r="D46" s="66"/>
      <c r="E46" s="65"/>
      <c r="F46" s="67"/>
      <c r="G46" s="67"/>
      <c r="H46" s="53"/>
    </row>
    <row r="47" spans="1:8" ht="15.75" thickBot="1" x14ac:dyDescent="0.3">
      <c r="A47" s="42"/>
      <c r="B47" s="58"/>
      <c r="C47" s="59">
        <v>25000</v>
      </c>
      <c r="D47" s="60" t="s">
        <v>48</v>
      </c>
      <c r="E47" s="59"/>
      <c r="F47" s="61"/>
      <c r="G47" s="61"/>
      <c r="H47" s="45">
        <f>SUM(H48:H53)</f>
        <v>0</v>
      </c>
    </row>
    <row r="48" spans="1:8" ht="28.5" x14ac:dyDescent="0.25">
      <c r="A48" s="33">
        <v>19</v>
      </c>
      <c r="B48" s="69" t="s">
        <v>14</v>
      </c>
      <c r="C48" s="69">
        <v>25147</v>
      </c>
      <c r="D48" s="73" t="s">
        <v>49</v>
      </c>
      <c r="E48" s="69" t="s">
        <v>38</v>
      </c>
      <c r="F48" s="74">
        <v>1.3</v>
      </c>
      <c r="G48" s="74"/>
      <c r="H48" s="48">
        <f t="shared" ref="H48:H53" si="6">+G48*F48</f>
        <v>0</v>
      </c>
    </row>
    <row r="49" spans="1:8" x14ac:dyDescent="0.25">
      <c r="A49" s="33">
        <v>20</v>
      </c>
      <c r="B49" s="69" t="s">
        <v>14</v>
      </c>
      <c r="C49" s="69">
        <v>25151</v>
      </c>
      <c r="D49" s="73" t="s">
        <v>50</v>
      </c>
      <c r="E49" s="69" t="s">
        <v>24</v>
      </c>
      <c r="F49" s="74">
        <v>20</v>
      </c>
      <c r="G49" s="74"/>
      <c r="H49" s="48">
        <f t="shared" si="6"/>
        <v>0</v>
      </c>
    </row>
    <row r="50" spans="1:8" ht="42.75" x14ac:dyDescent="0.25">
      <c r="A50" s="33">
        <v>21</v>
      </c>
      <c r="B50" s="69" t="s">
        <v>14</v>
      </c>
      <c r="C50" s="69">
        <v>25232</v>
      </c>
      <c r="D50" s="73" t="s">
        <v>51</v>
      </c>
      <c r="E50" s="69" t="s">
        <v>38</v>
      </c>
      <c r="F50" s="74">
        <f>1.5*58.7</f>
        <v>88.050000000000011</v>
      </c>
      <c r="G50" s="74"/>
      <c r="H50" s="48">
        <f t="shared" si="6"/>
        <v>0</v>
      </c>
    </row>
    <row r="51" spans="1:8" ht="71.25" x14ac:dyDescent="0.25">
      <c r="A51" s="33">
        <v>22</v>
      </c>
      <c r="B51" s="69" t="s">
        <v>14</v>
      </c>
      <c r="C51" s="69">
        <v>25281</v>
      </c>
      <c r="D51" s="73" t="s">
        <v>87</v>
      </c>
      <c r="E51" s="69" t="s">
        <v>38</v>
      </c>
      <c r="F51" s="74">
        <v>141.9</v>
      </c>
      <c r="G51" s="74"/>
      <c r="H51" s="48">
        <f t="shared" si="6"/>
        <v>0</v>
      </c>
    </row>
    <row r="52" spans="1:8" ht="85.5" x14ac:dyDescent="0.25">
      <c r="A52" s="33">
        <v>23</v>
      </c>
      <c r="B52" s="69" t="s">
        <v>14</v>
      </c>
      <c r="C52" s="69">
        <v>25281</v>
      </c>
      <c r="D52" s="73" t="s">
        <v>88</v>
      </c>
      <c r="E52" s="69" t="s">
        <v>38</v>
      </c>
      <c r="F52" s="74">
        <f>F51*0.15</f>
        <v>21.285</v>
      </c>
      <c r="G52" s="74"/>
      <c r="H52" s="48">
        <f t="shared" si="6"/>
        <v>0</v>
      </c>
    </row>
    <row r="53" spans="1:8" ht="85.5" x14ac:dyDescent="0.25">
      <c r="A53" s="33">
        <v>24</v>
      </c>
      <c r="B53" s="69" t="s">
        <v>14</v>
      </c>
      <c r="C53" s="69">
        <v>25281</v>
      </c>
      <c r="D53" s="73" t="s">
        <v>89</v>
      </c>
      <c r="E53" s="69" t="s">
        <v>38</v>
      </c>
      <c r="F53" s="74">
        <v>36</v>
      </c>
      <c r="G53" s="74"/>
      <c r="H53" s="48">
        <f t="shared" si="6"/>
        <v>0</v>
      </c>
    </row>
    <row r="54" spans="1:8" ht="15" thickBot="1" x14ac:dyDescent="0.3">
      <c r="B54" s="65"/>
      <c r="C54" s="65"/>
      <c r="D54" s="66"/>
      <c r="E54" s="65"/>
      <c r="F54" s="67"/>
      <c r="G54" s="67"/>
      <c r="H54" s="53"/>
    </row>
    <row r="55" spans="1:8" ht="15.75" thickBot="1" x14ac:dyDescent="0.3">
      <c r="A55" s="42"/>
      <c r="B55" s="58"/>
      <c r="C55" s="59">
        <v>29000</v>
      </c>
      <c r="D55" s="60" t="s">
        <v>55</v>
      </c>
      <c r="E55" s="59"/>
      <c r="F55" s="61"/>
      <c r="G55" s="61"/>
      <c r="H55" s="45">
        <f>SUM(H56:H59)</f>
        <v>0</v>
      </c>
    </row>
    <row r="56" spans="1:8" ht="28.5" x14ac:dyDescent="0.25">
      <c r="A56" s="33">
        <v>25</v>
      </c>
      <c r="B56" s="69" t="s">
        <v>14</v>
      </c>
      <c r="C56" s="69">
        <v>29116</v>
      </c>
      <c r="D56" s="73" t="s">
        <v>56</v>
      </c>
      <c r="E56" s="69" t="s">
        <v>57</v>
      </c>
      <c r="F56" s="74">
        <f>(F57)*1.9</f>
        <v>1008.4344999999997</v>
      </c>
      <c r="G56" s="74"/>
      <c r="H56" s="48">
        <f t="shared" ref="H56:H59" si="7">+G56*F56</f>
        <v>0</v>
      </c>
    </row>
    <row r="57" spans="1:8" ht="28.5" x14ac:dyDescent="0.25">
      <c r="A57" s="33">
        <v>26</v>
      </c>
      <c r="B57" s="69" t="s">
        <v>14</v>
      </c>
      <c r="C57" s="69">
        <v>29134</v>
      </c>
      <c r="D57" s="73" t="s">
        <v>58</v>
      </c>
      <c r="E57" s="69" t="s">
        <v>38</v>
      </c>
      <c r="F57" s="74">
        <f>F33+F34+F35-F43-F45</f>
        <v>530.75499999999988</v>
      </c>
      <c r="G57" s="74"/>
      <c r="H57" s="48">
        <f t="shared" si="7"/>
        <v>0</v>
      </c>
    </row>
    <row r="58" spans="1:8" x14ac:dyDescent="0.25">
      <c r="A58" s="33">
        <v>27</v>
      </c>
      <c r="B58" s="69" t="s">
        <v>14</v>
      </c>
      <c r="C58" s="69">
        <v>29141</v>
      </c>
      <c r="D58" s="73" t="s">
        <v>59</v>
      </c>
      <c r="E58" s="69" t="s">
        <v>24</v>
      </c>
      <c r="F58" s="74">
        <f>F56*0.1</f>
        <v>100.84344999999998</v>
      </c>
      <c r="G58" s="74"/>
      <c r="H58" s="48">
        <f t="shared" si="7"/>
        <v>0</v>
      </c>
    </row>
    <row r="59" spans="1:8" x14ac:dyDescent="0.25">
      <c r="A59" s="33">
        <v>28</v>
      </c>
      <c r="B59" s="69" t="s">
        <v>14</v>
      </c>
      <c r="C59" s="69">
        <v>29152</v>
      </c>
      <c r="D59" s="73" t="s">
        <v>60</v>
      </c>
      <c r="E59" s="69" t="s">
        <v>57</v>
      </c>
      <c r="F59" s="74">
        <f>F56</f>
        <v>1008.4344999999997</v>
      </c>
      <c r="G59" s="74"/>
      <c r="H59" s="48">
        <f t="shared" si="7"/>
        <v>0</v>
      </c>
    </row>
    <row r="60" spans="1:8" x14ac:dyDescent="0.25">
      <c r="F60" s="53"/>
      <c r="G60" s="53"/>
      <c r="H60" s="53"/>
    </row>
    <row r="61" spans="1:8" s="55" customFormat="1" ht="15" x14ac:dyDescent="0.25">
      <c r="A61" s="17"/>
      <c r="B61" s="18"/>
      <c r="C61" s="9">
        <v>30000</v>
      </c>
      <c r="D61" s="12" t="s">
        <v>2</v>
      </c>
      <c r="E61" s="9"/>
      <c r="F61" s="54"/>
      <c r="G61" s="54"/>
      <c r="H61" s="20">
        <f>H63+H67</f>
        <v>0</v>
      </c>
    </row>
    <row r="62" spans="1:8" ht="15.75" thickBot="1" x14ac:dyDescent="0.3">
      <c r="B62" s="22"/>
      <c r="C62" s="23"/>
      <c r="D62" s="24"/>
      <c r="E62" s="23"/>
      <c r="F62" s="56"/>
      <c r="G62" s="56"/>
      <c r="H62" s="57"/>
    </row>
    <row r="63" spans="1:8" ht="15.75" thickBot="1" x14ac:dyDescent="0.3">
      <c r="A63" s="27"/>
      <c r="B63" s="58"/>
      <c r="C63" s="59">
        <v>31000</v>
      </c>
      <c r="D63" s="60" t="s">
        <v>61</v>
      </c>
      <c r="E63" s="59"/>
      <c r="F63" s="61"/>
      <c r="G63" s="61"/>
      <c r="H63" s="45">
        <f>SUM(H64:H66)</f>
        <v>0</v>
      </c>
    </row>
    <row r="64" spans="1:8" ht="15" x14ac:dyDescent="0.25">
      <c r="B64" s="21"/>
      <c r="C64" s="75"/>
      <c r="D64" s="76" t="s">
        <v>62</v>
      </c>
      <c r="E64" s="75"/>
      <c r="F64" s="77"/>
      <c r="G64" s="77"/>
      <c r="H64" s="57"/>
    </row>
    <row r="65" spans="1:9" ht="42.75" x14ac:dyDescent="0.25">
      <c r="A65" s="69">
        <v>29</v>
      </c>
      <c r="B65" s="78" t="s">
        <v>14</v>
      </c>
      <c r="C65" s="78">
        <v>31132</v>
      </c>
      <c r="D65" s="79" t="s">
        <v>63</v>
      </c>
      <c r="E65" s="78" t="s">
        <v>38</v>
      </c>
      <c r="F65" s="80">
        <v>75.5</v>
      </c>
      <c r="G65" s="80"/>
      <c r="H65" s="48">
        <f t="shared" ref="H65" si="8">+G65*F65</f>
        <v>0</v>
      </c>
    </row>
    <row r="66" spans="1:9" ht="15" thickBot="1" x14ac:dyDescent="0.3">
      <c r="A66" s="33"/>
      <c r="B66" s="69"/>
      <c r="C66" s="69"/>
      <c r="D66" s="73"/>
      <c r="E66" s="69"/>
      <c r="F66" s="74"/>
      <c r="G66" s="74"/>
      <c r="H66" s="48"/>
    </row>
    <row r="67" spans="1:9" ht="15.75" thickBot="1" x14ac:dyDescent="0.3">
      <c r="A67" s="42"/>
      <c r="B67" s="58"/>
      <c r="C67" s="59">
        <v>36000</v>
      </c>
      <c r="D67" s="60" t="s">
        <v>64</v>
      </c>
      <c r="E67" s="59"/>
      <c r="F67" s="61"/>
      <c r="G67" s="61"/>
      <c r="H67" s="45">
        <f>SUM(H68:H69)</f>
        <v>0</v>
      </c>
    </row>
    <row r="68" spans="1:9" ht="28.5" x14ac:dyDescent="0.25">
      <c r="A68" s="33">
        <v>30</v>
      </c>
      <c r="B68" s="69" t="s">
        <v>19</v>
      </c>
      <c r="C68" s="81">
        <v>36611</v>
      </c>
      <c r="D68" s="73" t="s">
        <v>65</v>
      </c>
      <c r="E68" s="82" t="s">
        <v>31</v>
      </c>
      <c r="F68" s="74">
        <v>123.3</v>
      </c>
      <c r="G68" s="74"/>
      <c r="H68" s="74">
        <f t="shared" ref="H68:H69" si="9">+G68*F68</f>
        <v>0</v>
      </c>
    </row>
    <row r="69" spans="1:9" ht="28.5" x14ac:dyDescent="0.25">
      <c r="A69" s="33">
        <v>31</v>
      </c>
      <c r="B69" s="69" t="s">
        <v>19</v>
      </c>
      <c r="C69" s="81">
        <v>366141</v>
      </c>
      <c r="D69" s="73" t="s">
        <v>66</v>
      </c>
      <c r="E69" s="78" t="s">
        <v>31</v>
      </c>
      <c r="F69" s="74">
        <v>12.8</v>
      </c>
      <c r="G69" s="74"/>
      <c r="H69" s="74">
        <f t="shared" si="9"/>
        <v>0</v>
      </c>
    </row>
    <row r="70" spans="1:9" x14ac:dyDescent="0.25">
      <c r="F70" s="53"/>
      <c r="G70" s="53"/>
      <c r="H70" s="53"/>
    </row>
    <row r="71" spans="1:9" s="55" customFormat="1" ht="15" x14ac:dyDescent="0.25">
      <c r="A71" s="17"/>
      <c r="B71" s="18"/>
      <c r="C71" s="9">
        <v>40000</v>
      </c>
      <c r="D71" s="12" t="s">
        <v>3</v>
      </c>
      <c r="E71" s="9"/>
      <c r="F71" s="54"/>
      <c r="G71" s="54"/>
      <c r="H71" s="20">
        <f>H73</f>
        <v>0</v>
      </c>
    </row>
    <row r="72" spans="1:9" ht="15.75" thickBot="1" x14ac:dyDescent="0.3">
      <c r="B72" s="22"/>
      <c r="C72" s="23"/>
      <c r="D72" s="24"/>
      <c r="E72" s="23"/>
      <c r="F72" s="56"/>
      <c r="G72" s="56"/>
      <c r="H72" s="83"/>
    </row>
    <row r="73" spans="1:9" ht="15.75" thickBot="1" x14ac:dyDescent="0.3">
      <c r="A73" s="27"/>
      <c r="B73" s="58"/>
      <c r="C73" s="59">
        <v>42000</v>
      </c>
      <c r="D73" s="60" t="s">
        <v>67</v>
      </c>
      <c r="E73" s="59"/>
      <c r="F73" s="84"/>
      <c r="G73" s="84"/>
      <c r="H73" s="85">
        <f>SUM(H74:H77)</f>
        <v>0</v>
      </c>
    </row>
    <row r="74" spans="1:9" ht="42.75" x14ac:dyDescent="0.25">
      <c r="A74" s="78">
        <v>32</v>
      </c>
      <c r="B74" s="78" t="s">
        <v>14</v>
      </c>
      <c r="C74" s="78">
        <v>42114</v>
      </c>
      <c r="D74" s="86" t="s">
        <v>68</v>
      </c>
      <c r="E74" s="78" t="s">
        <v>31</v>
      </c>
      <c r="F74" s="87">
        <v>25.6</v>
      </c>
      <c r="G74" s="87"/>
      <c r="H74" s="87">
        <f t="shared" ref="H74:H77" si="10">+G74*F74</f>
        <v>0</v>
      </c>
    </row>
    <row r="75" spans="1:9" ht="42.75" x14ac:dyDescent="0.25">
      <c r="A75" s="78">
        <v>33</v>
      </c>
      <c r="B75" s="78" t="s">
        <v>14</v>
      </c>
      <c r="C75" s="78">
        <v>42322</v>
      </c>
      <c r="D75" s="86" t="s">
        <v>69</v>
      </c>
      <c r="E75" s="78" t="s">
        <v>31</v>
      </c>
      <c r="F75" s="87">
        <f>F74</f>
        <v>25.6</v>
      </c>
      <c r="G75" s="87"/>
      <c r="H75" s="87">
        <f t="shared" si="10"/>
        <v>0</v>
      </c>
    </row>
    <row r="76" spans="1:9" s="52" customFormat="1" ht="42.75" x14ac:dyDescent="0.25">
      <c r="A76" s="33">
        <v>34</v>
      </c>
      <c r="B76" s="33" t="s">
        <v>14</v>
      </c>
      <c r="C76" s="88">
        <v>42463</v>
      </c>
      <c r="D76" s="89" t="s">
        <v>70</v>
      </c>
      <c r="E76" s="90" t="s">
        <v>18</v>
      </c>
      <c r="F76" s="87">
        <v>42</v>
      </c>
      <c r="G76" s="91"/>
      <c r="H76" s="63">
        <f t="shared" si="10"/>
        <v>0</v>
      </c>
      <c r="I76" s="92"/>
    </row>
    <row r="77" spans="1:9" s="52" customFormat="1" ht="42.75" x14ac:dyDescent="0.25">
      <c r="A77" s="33">
        <v>35</v>
      </c>
      <c r="B77" s="33" t="s">
        <v>14</v>
      </c>
      <c r="C77" s="88">
        <v>42484</v>
      </c>
      <c r="D77" s="89" t="s">
        <v>71</v>
      </c>
      <c r="E77" s="90" t="s">
        <v>18</v>
      </c>
      <c r="F77" s="87">
        <v>1</v>
      </c>
      <c r="G77" s="91"/>
      <c r="H77" s="63">
        <f t="shared" si="10"/>
        <v>0</v>
      </c>
      <c r="I77" s="92"/>
    </row>
    <row r="78" spans="1:9" x14ac:dyDescent="0.25">
      <c r="A78" s="78"/>
      <c r="B78" s="78"/>
      <c r="C78" s="78"/>
      <c r="D78" s="86"/>
      <c r="E78" s="78"/>
      <c r="F78" s="93"/>
      <c r="G78" s="87"/>
      <c r="H78" s="87"/>
    </row>
    <row r="79" spans="1:9" s="55" customFormat="1" ht="15" x14ac:dyDescent="0.25">
      <c r="A79" s="17"/>
      <c r="B79" s="18"/>
      <c r="C79" s="9">
        <v>50000</v>
      </c>
      <c r="D79" s="12" t="s">
        <v>4</v>
      </c>
      <c r="E79" s="9"/>
      <c r="F79" s="54"/>
      <c r="G79" s="54"/>
      <c r="H79" s="20">
        <f>H81+H85+H89</f>
        <v>0</v>
      </c>
    </row>
    <row r="80" spans="1:9" ht="15.75" thickBot="1" x14ac:dyDescent="0.3">
      <c r="B80" s="22"/>
      <c r="C80" s="23"/>
      <c r="D80" s="24"/>
      <c r="E80" s="23"/>
      <c r="F80" s="56"/>
      <c r="G80" s="56"/>
      <c r="H80" s="83"/>
    </row>
    <row r="81" spans="1:8" s="52" customFormat="1" ht="15.75" thickBot="1" x14ac:dyDescent="0.3">
      <c r="A81" s="27"/>
      <c r="B81" s="58"/>
      <c r="C81" s="59">
        <v>51000</v>
      </c>
      <c r="D81" s="94" t="s">
        <v>72</v>
      </c>
      <c r="E81" s="59"/>
      <c r="F81" s="84"/>
      <c r="G81" s="84"/>
      <c r="H81" s="85">
        <f>SUM(H82:H83)</f>
        <v>0</v>
      </c>
    </row>
    <row r="82" spans="1:8" s="52" customFormat="1" ht="28.5" x14ac:dyDescent="0.25">
      <c r="A82" s="95">
        <v>36</v>
      </c>
      <c r="B82" s="78" t="s">
        <v>14</v>
      </c>
      <c r="C82" s="78">
        <v>51211</v>
      </c>
      <c r="D82" s="96" t="s">
        <v>73</v>
      </c>
      <c r="E82" s="78" t="s">
        <v>24</v>
      </c>
      <c r="F82" s="71">
        <v>3.65</v>
      </c>
      <c r="G82" s="97"/>
      <c r="H82" s="87">
        <f t="shared" ref="H82:H83" si="11">+G82*F82</f>
        <v>0</v>
      </c>
    </row>
    <row r="83" spans="1:8" s="52" customFormat="1" ht="42.75" x14ac:dyDescent="0.25">
      <c r="A83" s="95">
        <v>37</v>
      </c>
      <c r="B83" s="78" t="s">
        <v>14</v>
      </c>
      <c r="C83" s="78">
        <v>51711</v>
      </c>
      <c r="D83" s="96" t="s">
        <v>74</v>
      </c>
      <c r="E83" s="78" t="s">
        <v>24</v>
      </c>
      <c r="F83" s="71">
        <v>38.6</v>
      </c>
      <c r="G83" s="97"/>
      <c r="H83" s="87">
        <f t="shared" si="11"/>
        <v>0</v>
      </c>
    </row>
    <row r="84" spans="1:8" s="52" customFormat="1" ht="15" thickBot="1" x14ac:dyDescent="0.3">
      <c r="A84" s="98"/>
      <c r="B84" s="65"/>
      <c r="C84" s="99"/>
      <c r="D84" s="100"/>
      <c r="E84" s="99"/>
      <c r="F84" s="101"/>
      <c r="G84" s="101"/>
      <c r="H84" s="102"/>
    </row>
    <row r="85" spans="1:8" s="52" customFormat="1" ht="15.75" thickBot="1" x14ac:dyDescent="0.3">
      <c r="A85" s="27"/>
      <c r="B85" s="58"/>
      <c r="C85" s="59">
        <v>52000</v>
      </c>
      <c r="D85" s="94" t="s">
        <v>75</v>
      </c>
      <c r="E85" s="59"/>
      <c r="F85" s="84"/>
      <c r="G85" s="84"/>
      <c r="H85" s="85">
        <f>SUM(H86:H87)</f>
        <v>0</v>
      </c>
    </row>
    <row r="86" spans="1:8" s="52" customFormat="1" ht="71.25" x14ac:dyDescent="0.25">
      <c r="A86" s="95">
        <v>38</v>
      </c>
      <c r="B86" s="78" t="s">
        <v>14</v>
      </c>
      <c r="C86" s="78">
        <v>52221</v>
      </c>
      <c r="D86" s="96" t="s">
        <v>76</v>
      </c>
      <c r="E86" s="78" t="s">
        <v>77</v>
      </c>
      <c r="F86" s="71">
        <v>1084.2</v>
      </c>
      <c r="G86" s="97"/>
      <c r="H86" s="87">
        <f t="shared" ref="H86:H87" si="12">+G86*F86</f>
        <v>0</v>
      </c>
    </row>
    <row r="87" spans="1:8" s="52" customFormat="1" ht="57" x14ac:dyDescent="0.25">
      <c r="A87" s="95">
        <v>39</v>
      </c>
      <c r="B87" s="78" t="s">
        <v>14</v>
      </c>
      <c r="C87" s="78">
        <v>52221</v>
      </c>
      <c r="D87" s="96" t="s">
        <v>78</v>
      </c>
      <c r="E87" s="78" t="s">
        <v>77</v>
      </c>
      <c r="F87" s="71">
        <v>232.6</v>
      </c>
      <c r="G87" s="97"/>
      <c r="H87" s="87">
        <f t="shared" si="12"/>
        <v>0</v>
      </c>
    </row>
    <row r="88" spans="1:8" s="52" customFormat="1" ht="15" thickBot="1" x14ac:dyDescent="0.3">
      <c r="A88" s="98"/>
      <c r="B88" s="65"/>
      <c r="C88" s="99"/>
      <c r="D88" s="100"/>
      <c r="E88" s="99"/>
      <c r="F88" s="101"/>
      <c r="G88" s="101"/>
      <c r="H88" s="102"/>
    </row>
    <row r="89" spans="1:8" s="52" customFormat="1" ht="15.75" thickBot="1" x14ac:dyDescent="0.3">
      <c r="A89" s="103"/>
      <c r="B89" s="58"/>
      <c r="C89" s="59">
        <v>53000</v>
      </c>
      <c r="D89" s="104" t="s">
        <v>79</v>
      </c>
      <c r="E89" s="59"/>
      <c r="F89" s="105"/>
      <c r="G89" s="105"/>
      <c r="H89" s="85">
        <f>SUM(H90:H92)</f>
        <v>0</v>
      </c>
    </row>
    <row r="90" spans="1:8" s="52" customFormat="1" ht="42.75" x14ac:dyDescent="0.25">
      <c r="A90" s="37">
        <v>40</v>
      </c>
      <c r="B90" s="69" t="s">
        <v>14</v>
      </c>
      <c r="C90" s="81">
        <v>53136</v>
      </c>
      <c r="D90" s="106" t="s">
        <v>80</v>
      </c>
      <c r="E90" s="69" t="s">
        <v>38</v>
      </c>
      <c r="F90" s="71">
        <v>2.75</v>
      </c>
      <c r="G90" s="51"/>
      <c r="H90" s="71">
        <f t="shared" ref="H90:H92" si="13">+G90*F90</f>
        <v>0</v>
      </c>
    </row>
    <row r="91" spans="1:8" s="52" customFormat="1" ht="42.75" x14ac:dyDescent="0.25">
      <c r="A91" s="37">
        <v>41</v>
      </c>
      <c r="B91" s="69" t="s">
        <v>14</v>
      </c>
      <c r="C91" s="81">
        <v>53138</v>
      </c>
      <c r="D91" s="106" t="s">
        <v>81</v>
      </c>
      <c r="E91" s="69" t="s">
        <v>38</v>
      </c>
      <c r="F91" s="71">
        <v>9.64</v>
      </c>
      <c r="G91" s="51"/>
      <c r="H91" s="71">
        <f t="shared" si="13"/>
        <v>0</v>
      </c>
    </row>
    <row r="92" spans="1:8" s="52" customFormat="1" ht="42.75" x14ac:dyDescent="0.25">
      <c r="A92" s="37">
        <v>42</v>
      </c>
      <c r="B92" s="69" t="s">
        <v>14</v>
      </c>
      <c r="C92" s="81">
        <v>53139</v>
      </c>
      <c r="D92" s="106" t="s">
        <v>82</v>
      </c>
      <c r="E92" s="69" t="s">
        <v>38</v>
      </c>
      <c r="F92" s="71">
        <v>9.93</v>
      </c>
      <c r="G92" s="51"/>
      <c r="H92" s="71">
        <f t="shared" si="13"/>
        <v>0</v>
      </c>
    </row>
    <row r="93" spans="1:8" x14ac:dyDescent="0.25">
      <c r="A93" s="78"/>
      <c r="B93" s="78"/>
      <c r="C93" s="78"/>
      <c r="D93" s="86"/>
      <c r="E93" s="78"/>
      <c r="F93" s="107"/>
      <c r="G93" s="108"/>
      <c r="H93" s="109"/>
    </row>
    <row r="94" spans="1:8" ht="15" x14ac:dyDescent="0.25">
      <c r="B94" s="22"/>
      <c r="C94" s="23">
        <v>70000</v>
      </c>
      <c r="D94" s="24" t="s">
        <v>5</v>
      </c>
      <c r="E94" s="23"/>
      <c r="F94" s="56"/>
      <c r="G94" s="56"/>
      <c r="H94" s="83" t="e">
        <f>#REF!</f>
        <v>#REF!</v>
      </c>
    </row>
    <row r="95" spans="1:8" s="110" customFormat="1" x14ac:dyDescent="0.2"/>
    <row r="96" spans="1:8" x14ac:dyDescent="0.25">
      <c r="A96" s="4"/>
      <c r="B96" s="4"/>
      <c r="C96" s="4"/>
      <c r="D96" s="4"/>
      <c r="E96" s="4"/>
      <c r="F96" s="4"/>
      <c r="G96" s="4"/>
      <c r="H96" s="4"/>
    </row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BA6E2-4417-4326-8CED-A8F94D5346B2}">
  <dimension ref="A1:GL96"/>
  <sheetViews>
    <sheetView workbookViewId="0">
      <selection activeCell="H2" sqref="H2"/>
    </sheetView>
  </sheetViews>
  <sheetFormatPr defaultColWidth="8.85546875" defaultRowHeight="14.25" x14ac:dyDescent="0.25"/>
  <cols>
    <col min="1" max="1" width="8.85546875" style="21"/>
    <col min="2" max="2" width="2.42578125" style="40" bestFit="1" customWidth="1"/>
    <col min="3" max="3" width="9.42578125" style="40" customWidth="1"/>
    <col min="4" max="4" width="61.28515625" style="41" customWidth="1"/>
    <col min="5" max="5" width="8.7109375" style="40" customWidth="1"/>
    <col min="6" max="6" width="14.7109375" style="25" bestFit="1" customWidth="1"/>
    <col min="7" max="7" width="16" style="25" customWidth="1"/>
    <col min="8" max="8" width="19.5703125" style="25" bestFit="1" customWidth="1"/>
    <col min="9" max="16384" width="8.85546875" style="4"/>
  </cols>
  <sheetData>
    <row r="1" spans="1:194" s="2" customFormat="1" ht="18" x14ac:dyDescent="0.25">
      <c r="A1" s="1"/>
      <c r="B1" s="1"/>
      <c r="C1" s="1"/>
      <c r="E1" s="1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</row>
    <row r="2" spans="1:194" s="2" customFormat="1" ht="18" x14ac:dyDescent="0.25">
      <c r="A2" s="5">
        <v>5</v>
      </c>
      <c r="B2" s="5"/>
      <c r="C2" s="5"/>
      <c r="D2" s="6" t="s">
        <v>97</v>
      </c>
      <c r="E2" s="5"/>
      <c r="F2" s="7"/>
      <c r="G2" s="7"/>
      <c r="H2" s="7">
        <f>H4+H5+H6+H7+H8+H9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</row>
    <row r="3" spans="1:194" s="2" customFormat="1" ht="18" x14ac:dyDescent="0.25">
      <c r="A3" s="1"/>
      <c r="B3" s="1"/>
      <c r="C3" s="1"/>
      <c r="E3" s="1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</row>
    <row r="4" spans="1:194" ht="15" x14ac:dyDescent="0.25">
      <c r="A4" s="8"/>
      <c r="B4" s="9"/>
      <c r="C4" s="9">
        <v>10000</v>
      </c>
      <c r="D4" s="10" t="s">
        <v>0</v>
      </c>
      <c r="E4" s="9"/>
      <c r="F4" s="9"/>
      <c r="G4" s="9"/>
      <c r="H4" s="11">
        <f>H12</f>
        <v>0</v>
      </c>
    </row>
    <row r="5" spans="1:194" ht="15" x14ac:dyDescent="0.25">
      <c r="A5" s="8"/>
      <c r="B5" s="9"/>
      <c r="C5" s="9">
        <v>20000</v>
      </c>
      <c r="D5" s="12" t="s">
        <v>1</v>
      </c>
      <c r="E5" s="9"/>
      <c r="F5" s="9"/>
      <c r="G5" s="9"/>
      <c r="H5" s="11">
        <f>H27</f>
        <v>0</v>
      </c>
    </row>
    <row r="6" spans="1:194" ht="15" x14ac:dyDescent="0.25">
      <c r="A6" s="8"/>
      <c r="B6" s="9"/>
      <c r="C6" s="9">
        <v>30000</v>
      </c>
      <c r="D6" s="12" t="s">
        <v>2</v>
      </c>
      <c r="E6" s="9"/>
      <c r="F6" s="9"/>
      <c r="G6" s="9"/>
      <c r="H6" s="11">
        <f>H57</f>
        <v>0</v>
      </c>
    </row>
    <row r="7" spans="1:194" ht="15" x14ac:dyDescent="0.25">
      <c r="A7" s="8"/>
      <c r="B7" s="9"/>
      <c r="C7" s="9">
        <v>40000</v>
      </c>
      <c r="D7" s="10" t="s">
        <v>3</v>
      </c>
      <c r="E7" s="9"/>
      <c r="F7" s="9"/>
      <c r="G7" s="9"/>
      <c r="H7" s="11">
        <f>H67</f>
        <v>0</v>
      </c>
    </row>
    <row r="8" spans="1:194" ht="15" x14ac:dyDescent="0.25">
      <c r="A8" s="8"/>
      <c r="B8" s="9"/>
      <c r="C8" s="9">
        <v>50000</v>
      </c>
      <c r="D8" s="10" t="s">
        <v>4</v>
      </c>
      <c r="E8" s="9"/>
      <c r="F8" s="9"/>
      <c r="G8" s="9"/>
      <c r="H8" s="11">
        <f>H75</f>
        <v>0</v>
      </c>
    </row>
    <row r="9" spans="1:194" ht="15" x14ac:dyDescent="0.25">
      <c r="A9" s="8"/>
      <c r="B9" s="9"/>
      <c r="C9" s="9">
        <v>60000</v>
      </c>
      <c r="D9" s="10" t="s">
        <v>107</v>
      </c>
      <c r="E9" s="9"/>
      <c r="F9" s="9"/>
      <c r="G9" s="9"/>
      <c r="H9" s="11">
        <f>(H4+H5+H6+H7+H8)*0.05</f>
        <v>0</v>
      </c>
    </row>
    <row r="11" spans="1:194" ht="15" thickBot="1" x14ac:dyDescent="0.3">
      <c r="A11" s="13" t="s">
        <v>6</v>
      </c>
      <c r="B11" s="14"/>
      <c r="C11" s="14" t="s">
        <v>7</v>
      </c>
      <c r="D11" s="15" t="s">
        <v>8</v>
      </c>
      <c r="E11" s="14" t="s">
        <v>9</v>
      </c>
      <c r="F11" s="16" t="s">
        <v>10</v>
      </c>
      <c r="G11" s="16" t="s">
        <v>11</v>
      </c>
      <c r="H11" s="16" t="s">
        <v>12</v>
      </c>
    </row>
    <row r="12" spans="1:194" ht="15.75" thickTop="1" x14ac:dyDescent="0.25">
      <c r="A12" s="17"/>
      <c r="B12" s="18"/>
      <c r="C12" s="9">
        <v>10000</v>
      </c>
      <c r="D12" s="12" t="s">
        <v>0</v>
      </c>
      <c r="E12" s="9"/>
      <c r="F12" s="19"/>
      <c r="G12" s="19"/>
      <c r="H12" s="20">
        <f>+H14+H19</f>
        <v>0</v>
      </c>
    </row>
    <row r="13" spans="1:194" ht="15.75" thickBot="1" x14ac:dyDescent="0.3">
      <c r="B13" s="22"/>
      <c r="C13" s="23"/>
      <c r="D13" s="24"/>
      <c r="E13" s="23"/>
      <c r="H13" s="26"/>
    </row>
    <row r="14" spans="1:194" ht="15.75" thickBot="1" x14ac:dyDescent="0.3">
      <c r="A14" s="27"/>
      <c r="B14" s="28"/>
      <c r="C14" s="29">
        <v>11000</v>
      </c>
      <c r="D14" s="30" t="s">
        <v>13</v>
      </c>
      <c r="E14" s="29"/>
      <c r="F14" s="31"/>
      <c r="G14" s="31"/>
      <c r="H14" s="32">
        <f>SUM(H15:H17)</f>
        <v>0</v>
      </c>
    </row>
    <row r="15" spans="1:194" ht="42.75" x14ac:dyDescent="0.25">
      <c r="A15" s="33">
        <v>1</v>
      </c>
      <c r="B15" s="34" t="s">
        <v>14</v>
      </c>
      <c r="C15" s="34">
        <v>11121</v>
      </c>
      <c r="D15" s="35" t="s">
        <v>15</v>
      </c>
      <c r="E15" s="34" t="s">
        <v>16</v>
      </c>
      <c r="F15" s="36">
        <v>0.06</v>
      </c>
      <c r="G15" s="36"/>
      <c r="H15" s="36">
        <f t="shared" ref="H15:H17" si="0">+G15*F15</f>
        <v>0</v>
      </c>
    </row>
    <row r="16" spans="1:194" ht="28.5" x14ac:dyDescent="0.25">
      <c r="A16" s="33">
        <v>2</v>
      </c>
      <c r="B16" s="34" t="s">
        <v>14</v>
      </c>
      <c r="C16" s="37">
        <v>11221</v>
      </c>
      <c r="D16" s="38" t="s">
        <v>17</v>
      </c>
      <c r="E16" s="37" t="s">
        <v>18</v>
      </c>
      <c r="F16" s="39">
        <v>10</v>
      </c>
      <c r="G16" s="39"/>
      <c r="H16" s="39">
        <f t="shared" si="0"/>
        <v>0</v>
      </c>
    </row>
    <row r="17" spans="1:8" x14ac:dyDescent="0.25">
      <c r="A17" s="33">
        <v>3</v>
      </c>
      <c r="B17" s="34" t="s">
        <v>19</v>
      </c>
      <c r="C17" s="37">
        <v>11711</v>
      </c>
      <c r="D17" s="38" t="s">
        <v>20</v>
      </c>
      <c r="E17" s="37" t="s">
        <v>18</v>
      </c>
      <c r="F17" s="39">
        <v>8</v>
      </c>
      <c r="G17" s="39"/>
      <c r="H17" s="39">
        <f t="shared" si="0"/>
        <v>0</v>
      </c>
    </row>
    <row r="18" spans="1:8" ht="15" thickBot="1" x14ac:dyDescent="0.3">
      <c r="A18" s="33"/>
    </row>
    <row r="19" spans="1:8" ht="15.75" thickBot="1" x14ac:dyDescent="0.3">
      <c r="A19" s="42"/>
      <c r="B19" s="28"/>
      <c r="C19" s="29">
        <v>12000</v>
      </c>
      <c r="D19" s="43" t="s">
        <v>21</v>
      </c>
      <c r="E19" s="29"/>
      <c r="F19" s="44"/>
      <c r="G19" s="44"/>
      <c r="H19" s="45">
        <f>SUM(H21:H26)</f>
        <v>0</v>
      </c>
    </row>
    <row r="20" spans="1:8" ht="15" x14ac:dyDescent="0.25">
      <c r="A20" s="33"/>
      <c r="B20" s="37"/>
      <c r="C20" s="46"/>
      <c r="D20" s="47" t="s">
        <v>22</v>
      </c>
      <c r="E20" s="46"/>
      <c r="F20" s="48"/>
      <c r="G20" s="48"/>
      <c r="H20" s="49"/>
    </row>
    <row r="21" spans="1:8" s="52" customFormat="1" ht="71.25" x14ac:dyDescent="0.25">
      <c r="A21" s="34">
        <v>4</v>
      </c>
      <c r="B21" s="37" t="s">
        <v>14</v>
      </c>
      <c r="C21" s="37">
        <v>12122</v>
      </c>
      <c r="D21" s="50" t="s">
        <v>23</v>
      </c>
      <c r="E21" s="37" t="s">
        <v>24</v>
      </c>
      <c r="F21" s="51">
        <v>20</v>
      </c>
      <c r="G21" s="51"/>
      <c r="H21" s="39">
        <f t="shared" ref="H21:H25" si="1">+G21*F21</f>
        <v>0</v>
      </c>
    </row>
    <row r="22" spans="1:8" s="52" customFormat="1" ht="42.75" x14ac:dyDescent="0.25">
      <c r="A22" s="34">
        <v>5</v>
      </c>
      <c r="B22" s="37" t="s">
        <v>14</v>
      </c>
      <c r="C22" s="37">
        <v>12151</v>
      </c>
      <c r="D22" s="50" t="s">
        <v>25</v>
      </c>
      <c r="E22" s="37" t="s">
        <v>18</v>
      </c>
      <c r="F22" s="51">
        <v>1</v>
      </c>
      <c r="G22" s="51"/>
      <c r="H22" s="39">
        <f t="shared" si="1"/>
        <v>0</v>
      </c>
    </row>
    <row r="23" spans="1:8" s="52" customFormat="1" ht="42.75" x14ac:dyDescent="0.25">
      <c r="A23" s="34">
        <v>6</v>
      </c>
      <c r="B23" s="37" t="s">
        <v>14</v>
      </c>
      <c r="C23" s="37">
        <v>12152</v>
      </c>
      <c r="D23" s="50" t="s">
        <v>26</v>
      </c>
      <c r="E23" s="37" t="s">
        <v>18</v>
      </c>
      <c r="F23" s="51">
        <v>1</v>
      </c>
      <c r="G23" s="51"/>
      <c r="H23" s="39">
        <f t="shared" si="1"/>
        <v>0</v>
      </c>
    </row>
    <row r="24" spans="1:8" s="52" customFormat="1" ht="42.75" x14ac:dyDescent="0.25">
      <c r="A24" s="34">
        <v>7</v>
      </c>
      <c r="B24" s="37" t="s">
        <v>14</v>
      </c>
      <c r="C24" s="37">
        <v>12162</v>
      </c>
      <c r="D24" s="50" t="s">
        <v>27</v>
      </c>
      <c r="E24" s="37" t="s">
        <v>18</v>
      </c>
      <c r="F24" s="51">
        <f>F22</f>
        <v>1</v>
      </c>
      <c r="G24" s="51"/>
      <c r="H24" s="39">
        <f t="shared" si="1"/>
        <v>0</v>
      </c>
    </row>
    <row r="25" spans="1:8" s="52" customFormat="1" ht="42.75" x14ac:dyDescent="0.25">
      <c r="A25" s="34">
        <v>8</v>
      </c>
      <c r="B25" s="37" t="s">
        <v>14</v>
      </c>
      <c r="C25" s="37">
        <v>12165</v>
      </c>
      <c r="D25" s="50" t="s">
        <v>28</v>
      </c>
      <c r="E25" s="37" t="s">
        <v>18</v>
      </c>
      <c r="F25" s="51">
        <f>F23</f>
        <v>1</v>
      </c>
      <c r="G25" s="51"/>
      <c r="H25" s="39">
        <f t="shared" si="1"/>
        <v>0</v>
      </c>
    </row>
    <row r="26" spans="1:8" x14ac:dyDescent="0.25">
      <c r="A26" s="33"/>
      <c r="B26" s="37"/>
      <c r="C26" s="37"/>
      <c r="D26" s="38"/>
      <c r="E26" s="37"/>
      <c r="F26" s="48"/>
      <c r="G26" s="48"/>
      <c r="H26" s="48"/>
    </row>
    <row r="27" spans="1:8" s="55" customFormat="1" ht="15" x14ac:dyDescent="0.25">
      <c r="A27" s="17"/>
      <c r="B27" s="18"/>
      <c r="C27" s="9">
        <v>20000</v>
      </c>
      <c r="D27" s="12" t="s">
        <v>1</v>
      </c>
      <c r="E27" s="9"/>
      <c r="F27" s="54"/>
      <c r="G27" s="54"/>
      <c r="H27" s="20">
        <f>H29+H34+H39+H44+H51</f>
        <v>0</v>
      </c>
    </row>
    <row r="28" spans="1:8" ht="15.75" thickBot="1" x14ac:dyDescent="0.3">
      <c r="B28" s="22"/>
      <c r="C28" s="23"/>
      <c r="D28" s="24"/>
      <c r="E28" s="23"/>
      <c r="F28" s="56"/>
      <c r="G28" s="56"/>
      <c r="H28" s="57"/>
    </row>
    <row r="29" spans="1:8" ht="15.75" thickBot="1" x14ac:dyDescent="0.3">
      <c r="A29" s="27"/>
      <c r="B29" s="58"/>
      <c r="C29" s="59">
        <v>21000</v>
      </c>
      <c r="D29" s="60" t="s">
        <v>36</v>
      </c>
      <c r="E29" s="59"/>
      <c r="F29" s="61"/>
      <c r="G29" s="61"/>
      <c r="H29" s="45">
        <f>SUM(H30:H32)</f>
        <v>0</v>
      </c>
    </row>
    <row r="30" spans="1:8" s="52" customFormat="1" ht="42.75" x14ac:dyDescent="0.25">
      <c r="A30" s="34">
        <v>9</v>
      </c>
      <c r="B30" s="33" t="s">
        <v>14</v>
      </c>
      <c r="C30" s="33">
        <v>21224</v>
      </c>
      <c r="D30" s="62" t="s">
        <v>37</v>
      </c>
      <c r="E30" s="33" t="s">
        <v>38</v>
      </c>
      <c r="F30" s="63">
        <v>386.28</v>
      </c>
      <c r="G30" s="64"/>
      <c r="H30" s="63">
        <f t="shared" ref="H30:H32" si="2">+G30*F30</f>
        <v>0</v>
      </c>
    </row>
    <row r="31" spans="1:8" s="52" customFormat="1" ht="28.5" x14ac:dyDescent="0.25">
      <c r="A31" s="34">
        <v>10</v>
      </c>
      <c r="B31" s="33" t="s">
        <v>14</v>
      </c>
      <c r="C31" s="33">
        <v>21243</v>
      </c>
      <c r="D31" s="62" t="s">
        <v>39</v>
      </c>
      <c r="E31" s="33" t="s">
        <v>38</v>
      </c>
      <c r="F31" s="63">
        <v>42.92</v>
      </c>
      <c r="G31" s="64"/>
      <c r="H31" s="63">
        <f t="shared" si="2"/>
        <v>0</v>
      </c>
    </row>
    <row r="32" spans="1:8" s="52" customFormat="1" ht="57" x14ac:dyDescent="0.25">
      <c r="A32" s="34">
        <v>11</v>
      </c>
      <c r="B32" s="33" t="s">
        <v>14</v>
      </c>
      <c r="C32" s="33">
        <v>21243</v>
      </c>
      <c r="D32" s="62" t="s">
        <v>40</v>
      </c>
      <c r="E32" s="33" t="s">
        <v>38</v>
      </c>
      <c r="F32" s="63">
        <f>F49</f>
        <v>18.855</v>
      </c>
      <c r="G32" s="64"/>
      <c r="H32" s="63">
        <f t="shared" si="2"/>
        <v>0</v>
      </c>
    </row>
    <row r="33" spans="1:8" ht="15" thickBot="1" x14ac:dyDescent="0.3">
      <c r="A33" s="33"/>
      <c r="B33" s="65"/>
      <c r="C33" s="65"/>
      <c r="D33" s="66"/>
      <c r="E33" s="65"/>
      <c r="F33" s="67"/>
      <c r="G33" s="67"/>
      <c r="H33" s="53"/>
    </row>
    <row r="34" spans="1:8" ht="15.75" thickBot="1" x14ac:dyDescent="0.3">
      <c r="A34" s="42"/>
      <c r="B34" s="58"/>
      <c r="C34" s="59">
        <v>22000</v>
      </c>
      <c r="D34" s="68" t="s">
        <v>41</v>
      </c>
      <c r="E34" s="59"/>
      <c r="F34" s="61"/>
      <c r="G34" s="61"/>
      <c r="H34" s="45">
        <f>SUM(H35:H37)</f>
        <v>0</v>
      </c>
    </row>
    <row r="35" spans="1:8" s="52" customFormat="1" ht="28.5" x14ac:dyDescent="0.25">
      <c r="A35" s="33">
        <v>12</v>
      </c>
      <c r="B35" s="69" t="s">
        <v>14</v>
      </c>
      <c r="C35" s="69">
        <v>22113</v>
      </c>
      <c r="D35" s="70" t="s">
        <v>42</v>
      </c>
      <c r="E35" s="69" t="s">
        <v>24</v>
      </c>
      <c r="F35" s="51">
        <v>300.89999999999998</v>
      </c>
      <c r="G35" s="51"/>
      <c r="H35" s="71">
        <f t="shared" ref="H35:H37" si="3">+G35*F35</f>
        <v>0</v>
      </c>
    </row>
    <row r="36" spans="1:8" s="52" customFormat="1" ht="28.5" x14ac:dyDescent="0.25">
      <c r="A36" s="33">
        <v>13</v>
      </c>
      <c r="B36" s="69" t="s">
        <v>14</v>
      </c>
      <c r="C36" s="69">
        <v>22113</v>
      </c>
      <c r="D36" s="70" t="s">
        <v>43</v>
      </c>
      <c r="E36" s="69" t="s">
        <v>24</v>
      </c>
      <c r="F36" s="51">
        <v>48.4</v>
      </c>
      <c r="G36" s="51"/>
      <c r="H36" s="71">
        <f t="shared" si="3"/>
        <v>0</v>
      </c>
    </row>
    <row r="37" spans="1:8" s="52" customFormat="1" ht="28.5" x14ac:dyDescent="0.25">
      <c r="A37" s="33">
        <v>14</v>
      </c>
      <c r="B37" s="69" t="s">
        <v>14</v>
      </c>
      <c r="C37" s="69">
        <v>22113</v>
      </c>
      <c r="D37" s="70" t="s">
        <v>44</v>
      </c>
      <c r="E37" s="69" t="s">
        <v>24</v>
      </c>
      <c r="F37" s="51">
        <v>205.9</v>
      </c>
      <c r="G37" s="51"/>
      <c r="H37" s="71">
        <f t="shared" si="3"/>
        <v>0</v>
      </c>
    </row>
    <row r="38" spans="1:8" ht="15" thickBot="1" x14ac:dyDescent="0.3">
      <c r="B38" s="21"/>
      <c r="C38" s="21"/>
      <c r="D38" s="72"/>
      <c r="E38" s="21"/>
      <c r="F38" s="56"/>
      <c r="G38" s="56"/>
      <c r="H38" s="53"/>
    </row>
    <row r="39" spans="1:8" ht="15.75" thickBot="1" x14ac:dyDescent="0.3">
      <c r="A39" s="42"/>
      <c r="B39" s="58"/>
      <c r="C39" s="59">
        <v>24000</v>
      </c>
      <c r="D39" s="60" t="s">
        <v>45</v>
      </c>
      <c r="E39" s="59"/>
      <c r="F39" s="61"/>
      <c r="G39" s="61"/>
      <c r="H39" s="45">
        <f>SUM(H40:H42)</f>
        <v>0</v>
      </c>
    </row>
    <row r="40" spans="1:8" ht="28.5" x14ac:dyDescent="0.25">
      <c r="A40" s="33">
        <v>15</v>
      </c>
      <c r="B40" s="69" t="s">
        <v>14</v>
      </c>
      <c r="C40" s="82">
        <v>24112</v>
      </c>
      <c r="D40" s="72" t="s">
        <v>83</v>
      </c>
      <c r="E40" s="69" t="s">
        <v>38</v>
      </c>
      <c r="F40" s="74">
        <v>8.8000000000000007</v>
      </c>
      <c r="G40" s="74"/>
      <c r="H40" s="74">
        <f t="shared" ref="H40:H42" si="4">+G40*F40</f>
        <v>0</v>
      </c>
    </row>
    <row r="41" spans="1:8" ht="28.5" x14ac:dyDescent="0.25">
      <c r="A41" s="33">
        <v>16</v>
      </c>
      <c r="B41" s="69" t="s">
        <v>14</v>
      </c>
      <c r="C41" s="69">
        <v>24473</v>
      </c>
      <c r="D41" s="73" t="s">
        <v>46</v>
      </c>
      <c r="E41" s="69" t="s">
        <v>38</v>
      </c>
      <c r="F41" s="74">
        <v>56.9</v>
      </c>
      <c r="G41" s="74"/>
      <c r="H41" s="74">
        <f t="shared" si="4"/>
        <v>0</v>
      </c>
    </row>
    <row r="42" spans="1:8" ht="42.75" x14ac:dyDescent="0.25">
      <c r="A42" s="33">
        <v>17</v>
      </c>
      <c r="B42" s="69" t="s">
        <v>14</v>
      </c>
      <c r="C42" s="69">
        <v>24214</v>
      </c>
      <c r="D42" s="73" t="s">
        <v>47</v>
      </c>
      <c r="E42" s="69" t="s">
        <v>38</v>
      </c>
      <c r="F42" s="74">
        <v>97.5</v>
      </c>
      <c r="G42" s="74"/>
      <c r="H42" s="48">
        <f t="shared" si="4"/>
        <v>0</v>
      </c>
    </row>
    <row r="43" spans="1:8" ht="15" thickBot="1" x14ac:dyDescent="0.3">
      <c r="B43" s="65"/>
      <c r="C43" s="65"/>
      <c r="D43" s="66"/>
      <c r="E43" s="65"/>
      <c r="F43" s="67"/>
      <c r="G43" s="67"/>
      <c r="H43" s="53"/>
    </row>
    <row r="44" spans="1:8" ht="15.75" thickBot="1" x14ac:dyDescent="0.3">
      <c r="A44" s="42"/>
      <c r="B44" s="58"/>
      <c r="C44" s="59">
        <v>25000</v>
      </c>
      <c r="D44" s="60" t="s">
        <v>48</v>
      </c>
      <c r="E44" s="59"/>
      <c r="F44" s="61"/>
      <c r="G44" s="61"/>
      <c r="H44" s="45">
        <f>SUM(H45:H49)</f>
        <v>0</v>
      </c>
    </row>
    <row r="45" spans="1:8" ht="28.5" x14ac:dyDescent="0.25">
      <c r="A45" s="33">
        <v>18</v>
      </c>
      <c r="B45" s="69" t="s">
        <v>14</v>
      </c>
      <c r="C45" s="69">
        <v>25147</v>
      </c>
      <c r="D45" s="73" t="s">
        <v>49</v>
      </c>
      <c r="E45" s="69" t="s">
        <v>38</v>
      </c>
      <c r="F45" s="74">
        <v>7</v>
      </c>
      <c r="G45" s="74"/>
      <c r="H45" s="48">
        <f t="shared" ref="H45:H49" si="5">+G45*F45</f>
        <v>0</v>
      </c>
    </row>
    <row r="46" spans="1:8" x14ac:dyDescent="0.25">
      <c r="A46" s="33">
        <v>19</v>
      </c>
      <c r="B46" s="69" t="s">
        <v>14</v>
      </c>
      <c r="C46" s="69">
        <v>25151</v>
      </c>
      <c r="D46" s="73" t="s">
        <v>50</v>
      </c>
      <c r="E46" s="69" t="s">
        <v>24</v>
      </c>
      <c r="F46" s="74">
        <v>35</v>
      </c>
      <c r="G46" s="74"/>
      <c r="H46" s="48">
        <f t="shared" si="5"/>
        <v>0</v>
      </c>
    </row>
    <row r="47" spans="1:8" ht="42.75" x14ac:dyDescent="0.25">
      <c r="A47" s="33">
        <v>20</v>
      </c>
      <c r="B47" s="69" t="s">
        <v>14</v>
      </c>
      <c r="C47" s="69">
        <v>25232</v>
      </c>
      <c r="D47" s="73" t="s">
        <v>51</v>
      </c>
      <c r="E47" s="69" t="s">
        <v>38</v>
      </c>
      <c r="F47" s="74">
        <f>1.5*20</f>
        <v>30</v>
      </c>
      <c r="G47" s="74"/>
      <c r="H47" s="48">
        <f t="shared" si="5"/>
        <v>0</v>
      </c>
    </row>
    <row r="48" spans="1:8" ht="71.25" x14ac:dyDescent="0.25">
      <c r="A48" s="33">
        <v>21</v>
      </c>
      <c r="B48" s="69" t="s">
        <v>14</v>
      </c>
      <c r="C48" s="69">
        <v>25281</v>
      </c>
      <c r="D48" s="73" t="s">
        <v>90</v>
      </c>
      <c r="E48" s="69" t="s">
        <v>38</v>
      </c>
      <c r="F48" s="74">
        <v>125.7</v>
      </c>
      <c r="G48" s="74"/>
      <c r="H48" s="48">
        <f t="shared" si="5"/>
        <v>0</v>
      </c>
    </row>
    <row r="49" spans="1:8" ht="85.5" x14ac:dyDescent="0.25">
      <c r="A49" s="33">
        <v>22</v>
      </c>
      <c r="B49" s="69" t="s">
        <v>14</v>
      </c>
      <c r="C49" s="69">
        <v>25281</v>
      </c>
      <c r="D49" s="73" t="s">
        <v>91</v>
      </c>
      <c r="E49" s="69" t="s">
        <v>38</v>
      </c>
      <c r="F49" s="74">
        <f>F48*15%</f>
        <v>18.855</v>
      </c>
      <c r="G49" s="74"/>
      <c r="H49" s="48">
        <f t="shared" si="5"/>
        <v>0</v>
      </c>
    </row>
    <row r="50" spans="1:8" ht="15" thickBot="1" x14ac:dyDescent="0.3">
      <c r="B50" s="65"/>
      <c r="C50" s="65"/>
      <c r="D50" s="66"/>
      <c r="E50" s="65"/>
      <c r="F50" s="67"/>
      <c r="G50" s="67"/>
      <c r="H50" s="53"/>
    </row>
    <row r="51" spans="1:8" ht="15.75" thickBot="1" x14ac:dyDescent="0.3">
      <c r="A51" s="42"/>
      <c r="B51" s="58"/>
      <c r="C51" s="59">
        <v>29000</v>
      </c>
      <c r="D51" s="60" t="s">
        <v>55</v>
      </c>
      <c r="E51" s="59"/>
      <c r="F51" s="61"/>
      <c r="G51" s="61"/>
      <c r="H51" s="45">
        <f>SUM(H52:H55)</f>
        <v>0</v>
      </c>
    </row>
    <row r="52" spans="1:8" ht="28.5" x14ac:dyDescent="0.25">
      <c r="A52" s="33">
        <v>23</v>
      </c>
      <c r="B52" s="69" t="s">
        <v>14</v>
      </c>
      <c r="C52" s="69">
        <v>29116</v>
      </c>
      <c r="D52" s="73" t="s">
        <v>56</v>
      </c>
      <c r="E52" s="69" t="s">
        <v>57</v>
      </c>
      <c r="F52" s="74">
        <f>(F53)*1.9</f>
        <v>649.33449999999993</v>
      </c>
      <c r="G52" s="74"/>
      <c r="H52" s="48">
        <f t="shared" ref="H52:H55" si="6">+G52*F52</f>
        <v>0</v>
      </c>
    </row>
    <row r="53" spans="1:8" ht="28.5" x14ac:dyDescent="0.25">
      <c r="A53" s="33">
        <v>24</v>
      </c>
      <c r="B53" s="69" t="s">
        <v>14</v>
      </c>
      <c r="C53" s="69">
        <v>29134</v>
      </c>
      <c r="D53" s="73" t="s">
        <v>58</v>
      </c>
      <c r="E53" s="69" t="s">
        <v>38</v>
      </c>
      <c r="F53" s="74">
        <f>F30+F31+F32-F40-F42</f>
        <v>341.755</v>
      </c>
      <c r="G53" s="74"/>
      <c r="H53" s="48">
        <f t="shared" si="6"/>
        <v>0</v>
      </c>
    </row>
    <row r="54" spans="1:8" x14ac:dyDescent="0.25">
      <c r="A54" s="33">
        <v>25</v>
      </c>
      <c r="B54" s="69" t="s">
        <v>14</v>
      </c>
      <c r="C54" s="69">
        <v>29141</v>
      </c>
      <c r="D54" s="73" t="s">
        <v>59</v>
      </c>
      <c r="E54" s="69" t="s">
        <v>24</v>
      </c>
      <c r="F54" s="74">
        <f>F52*0.1</f>
        <v>64.933449999999993</v>
      </c>
      <c r="G54" s="74"/>
      <c r="H54" s="48">
        <f t="shared" si="6"/>
        <v>0</v>
      </c>
    </row>
    <row r="55" spans="1:8" x14ac:dyDescent="0.25">
      <c r="A55" s="33">
        <v>26</v>
      </c>
      <c r="B55" s="69" t="s">
        <v>14</v>
      </c>
      <c r="C55" s="69">
        <v>29152</v>
      </c>
      <c r="D55" s="73" t="s">
        <v>60</v>
      </c>
      <c r="E55" s="69" t="s">
        <v>57</v>
      </c>
      <c r="F55" s="74">
        <f>F52</f>
        <v>649.33449999999993</v>
      </c>
      <c r="G55" s="74"/>
      <c r="H55" s="48">
        <f t="shared" si="6"/>
        <v>0</v>
      </c>
    </row>
    <row r="56" spans="1:8" x14ac:dyDescent="0.25">
      <c r="F56" s="53"/>
      <c r="G56" s="53"/>
      <c r="H56" s="53"/>
    </row>
    <row r="57" spans="1:8" s="55" customFormat="1" ht="15" x14ac:dyDescent="0.25">
      <c r="A57" s="17"/>
      <c r="B57" s="18"/>
      <c r="C57" s="9">
        <v>30000</v>
      </c>
      <c r="D57" s="12" t="s">
        <v>2</v>
      </c>
      <c r="E57" s="9"/>
      <c r="F57" s="54"/>
      <c r="G57" s="54"/>
      <c r="H57" s="20">
        <f>H59+H63</f>
        <v>0</v>
      </c>
    </row>
    <row r="58" spans="1:8" ht="15.75" thickBot="1" x14ac:dyDescent="0.3">
      <c r="B58" s="22"/>
      <c r="C58" s="23"/>
      <c r="D58" s="24"/>
      <c r="E58" s="23"/>
      <c r="F58" s="56"/>
      <c r="G58" s="56"/>
      <c r="H58" s="57"/>
    </row>
    <row r="59" spans="1:8" ht="15.75" thickBot="1" x14ac:dyDescent="0.3">
      <c r="A59" s="27"/>
      <c r="B59" s="58"/>
      <c r="C59" s="59">
        <v>31000</v>
      </c>
      <c r="D59" s="60" t="s">
        <v>61</v>
      </c>
      <c r="E59" s="59"/>
      <c r="F59" s="61"/>
      <c r="G59" s="61"/>
      <c r="H59" s="45">
        <f>SUM(H60:H62)</f>
        <v>0</v>
      </c>
    </row>
    <row r="60" spans="1:8" ht="15" x14ac:dyDescent="0.25">
      <c r="B60" s="21"/>
      <c r="C60" s="75"/>
      <c r="D60" s="76" t="s">
        <v>62</v>
      </c>
      <c r="E60" s="75"/>
      <c r="F60" s="77"/>
      <c r="G60" s="77"/>
      <c r="H60" s="57"/>
    </row>
    <row r="61" spans="1:8" ht="42.75" x14ac:dyDescent="0.25">
      <c r="A61" s="69">
        <v>27</v>
      </c>
      <c r="B61" s="78" t="s">
        <v>14</v>
      </c>
      <c r="C61" s="78">
        <v>31132</v>
      </c>
      <c r="D61" s="79" t="s">
        <v>63</v>
      </c>
      <c r="E61" s="78" t="s">
        <v>38</v>
      </c>
      <c r="F61" s="80">
        <v>61.2</v>
      </c>
      <c r="G61" s="80"/>
      <c r="H61" s="48">
        <f t="shared" ref="H61" si="7">+G61*F61</f>
        <v>0</v>
      </c>
    </row>
    <row r="62" spans="1:8" ht="15" thickBot="1" x14ac:dyDescent="0.3">
      <c r="A62" s="33"/>
      <c r="B62" s="69"/>
      <c r="C62" s="69"/>
      <c r="D62" s="73"/>
      <c r="E62" s="69"/>
      <c r="F62" s="74"/>
      <c r="G62" s="74"/>
      <c r="H62" s="48"/>
    </row>
    <row r="63" spans="1:8" ht="15.75" thickBot="1" x14ac:dyDescent="0.3">
      <c r="A63" s="42"/>
      <c r="B63" s="58"/>
      <c r="C63" s="59">
        <v>36000</v>
      </c>
      <c r="D63" s="60" t="s">
        <v>64</v>
      </c>
      <c r="E63" s="59"/>
      <c r="F63" s="61"/>
      <c r="G63" s="61"/>
      <c r="H63" s="45">
        <f>SUM(H64:H65)</f>
        <v>0</v>
      </c>
    </row>
    <row r="64" spans="1:8" ht="28.5" x14ac:dyDescent="0.25">
      <c r="A64" s="33">
        <v>28</v>
      </c>
      <c r="B64" s="69" t="s">
        <v>19</v>
      </c>
      <c r="C64" s="81">
        <v>36611</v>
      </c>
      <c r="D64" s="73" t="s">
        <v>65</v>
      </c>
      <c r="E64" s="82" t="s">
        <v>31</v>
      </c>
      <c r="F64" s="74">
        <v>104.6</v>
      </c>
      <c r="G64" s="74"/>
      <c r="H64" s="74">
        <f t="shared" ref="H64:H65" si="8">+G64*F64</f>
        <v>0</v>
      </c>
    </row>
    <row r="65" spans="1:9" ht="28.5" x14ac:dyDescent="0.25">
      <c r="A65" s="33">
        <v>29</v>
      </c>
      <c r="B65" s="69" t="s">
        <v>19</v>
      </c>
      <c r="C65" s="81">
        <v>366141</v>
      </c>
      <c r="D65" s="73" t="s">
        <v>66</v>
      </c>
      <c r="E65" s="78" t="s">
        <v>31</v>
      </c>
      <c r="F65" s="74">
        <v>2.5</v>
      </c>
      <c r="G65" s="74"/>
      <c r="H65" s="74">
        <f t="shared" si="8"/>
        <v>0</v>
      </c>
    </row>
    <row r="66" spans="1:9" x14ac:dyDescent="0.25">
      <c r="F66" s="53"/>
      <c r="G66" s="53"/>
      <c r="H66" s="53"/>
    </row>
    <row r="67" spans="1:9" s="55" customFormat="1" ht="15" x14ac:dyDescent="0.25">
      <c r="A67" s="17"/>
      <c r="B67" s="18"/>
      <c r="C67" s="9">
        <v>40000</v>
      </c>
      <c r="D67" s="12" t="s">
        <v>3</v>
      </c>
      <c r="E67" s="9"/>
      <c r="F67" s="54"/>
      <c r="G67" s="54"/>
      <c r="H67" s="20">
        <f>H69</f>
        <v>0</v>
      </c>
    </row>
    <row r="68" spans="1:9" ht="15.75" thickBot="1" x14ac:dyDescent="0.3">
      <c r="B68" s="22"/>
      <c r="C68" s="23"/>
      <c r="D68" s="24"/>
      <c r="E68" s="23"/>
      <c r="F68" s="56"/>
      <c r="G68" s="56"/>
      <c r="H68" s="83"/>
    </row>
    <row r="69" spans="1:9" ht="15.75" thickBot="1" x14ac:dyDescent="0.3">
      <c r="A69" s="27"/>
      <c r="B69" s="58"/>
      <c r="C69" s="59">
        <v>42000</v>
      </c>
      <c r="D69" s="60" t="s">
        <v>67</v>
      </c>
      <c r="E69" s="59"/>
      <c r="F69" s="84"/>
      <c r="G69" s="84"/>
      <c r="H69" s="85">
        <f>SUM(H70:H73)</f>
        <v>0</v>
      </c>
    </row>
    <row r="70" spans="1:9" ht="42.75" x14ac:dyDescent="0.25">
      <c r="A70" s="78">
        <v>30</v>
      </c>
      <c r="B70" s="78" t="s">
        <v>14</v>
      </c>
      <c r="C70" s="78">
        <v>42114</v>
      </c>
      <c r="D70" s="86" t="s">
        <v>68</v>
      </c>
      <c r="E70" s="78" t="s">
        <v>31</v>
      </c>
      <c r="F70" s="87">
        <v>27.1</v>
      </c>
      <c r="G70" s="87"/>
      <c r="H70" s="87">
        <f t="shared" ref="H70:H73" si="9">+G70*F70</f>
        <v>0</v>
      </c>
    </row>
    <row r="71" spans="1:9" ht="42.75" x14ac:dyDescent="0.25">
      <c r="A71" s="78">
        <v>31</v>
      </c>
      <c r="B71" s="78" t="s">
        <v>14</v>
      </c>
      <c r="C71" s="78">
        <v>42322</v>
      </c>
      <c r="D71" s="86" t="s">
        <v>69</v>
      </c>
      <c r="E71" s="78" t="s">
        <v>31</v>
      </c>
      <c r="F71" s="87">
        <f>F70</f>
        <v>27.1</v>
      </c>
      <c r="G71" s="87"/>
      <c r="H71" s="87">
        <f t="shared" si="9"/>
        <v>0</v>
      </c>
    </row>
    <row r="72" spans="1:9" s="52" customFormat="1" ht="42.75" x14ac:dyDescent="0.25">
      <c r="A72" s="33">
        <v>32</v>
      </c>
      <c r="B72" s="33" t="s">
        <v>14</v>
      </c>
      <c r="C72" s="88">
        <v>42463</v>
      </c>
      <c r="D72" s="89" t="s">
        <v>70</v>
      </c>
      <c r="E72" s="90" t="s">
        <v>18</v>
      </c>
      <c r="F72" s="87">
        <v>48</v>
      </c>
      <c r="G72" s="91"/>
      <c r="H72" s="63">
        <f t="shared" si="9"/>
        <v>0</v>
      </c>
      <c r="I72" s="92"/>
    </row>
    <row r="73" spans="1:9" s="52" customFormat="1" ht="42.75" x14ac:dyDescent="0.25">
      <c r="A73" s="33">
        <v>33</v>
      </c>
      <c r="B73" s="33" t="s">
        <v>14</v>
      </c>
      <c r="C73" s="88">
        <v>42484</v>
      </c>
      <c r="D73" s="89" t="s">
        <v>71</v>
      </c>
      <c r="E73" s="90" t="s">
        <v>18</v>
      </c>
      <c r="F73" s="87">
        <v>1</v>
      </c>
      <c r="G73" s="91"/>
      <c r="H73" s="63">
        <f t="shared" si="9"/>
        <v>0</v>
      </c>
      <c r="I73" s="92"/>
    </row>
    <row r="74" spans="1:9" x14ac:dyDescent="0.25">
      <c r="A74" s="78"/>
      <c r="B74" s="78"/>
      <c r="C74" s="78"/>
      <c r="D74" s="86"/>
      <c r="E74" s="78"/>
      <c r="F74" s="93"/>
      <c r="G74" s="87"/>
      <c r="H74" s="87"/>
    </row>
    <row r="75" spans="1:9" s="55" customFormat="1" ht="15" x14ac:dyDescent="0.25">
      <c r="A75" s="17"/>
      <c r="B75" s="18"/>
      <c r="C75" s="9">
        <v>50000</v>
      </c>
      <c r="D75" s="12" t="s">
        <v>4</v>
      </c>
      <c r="E75" s="9"/>
      <c r="F75" s="54"/>
      <c r="G75" s="54"/>
      <c r="H75" s="20">
        <f>H77+H81+H85</f>
        <v>0</v>
      </c>
    </row>
    <row r="76" spans="1:9" ht="15.75" thickBot="1" x14ac:dyDescent="0.3">
      <c r="B76" s="22"/>
      <c r="C76" s="23"/>
      <c r="D76" s="24"/>
      <c r="E76" s="23"/>
      <c r="F76" s="56"/>
      <c r="G76" s="56"/>
      <c r="H76" s="83"/>
    </row>
    <row r="77" spans="1:9" s="52" customFormat="1" ht="15.75" thickBot="1" x14ac:dyDescent="0.3">
      <c r="A77" s="27"/>
      <c r="B77" s="58"/>
      <c r="C77" s="59">
        <v>51000</v>
      </c>
      <c r="D77" s="94" t="s">
        <v>72</v>
      </c>
      <c r="E77" s="59"/>
      <c r="F77" s="84"/>
      <c r="G77" s="84"/>
      <c r="H77" s="85">
        <f>SUM(H78:H79)</f>
        <v>0</v>
      </c>
    </row>
    <row r="78" spans="1:9" s="52" customFormat="1" ht="28.5" x14ac:dyDescent="0.25">
      <c r="A78" s="95">
        <v>34</v>
      </c>
      <c r="B78" s="78" t="s">
        <v>14</v>
      </c>
      <c r="C78" s="78">
        <v>51211</v>
      </c>
      <c r="D78" s="96" t="s">
        <v>73</v>
      </c>
      <c r="E78" s="78" t="s">
        <v>24</v>
      </c>
      <c r="F78" s="71">
        <v>5.15</v>
      </c>
      <c r="G78" s="97"/>
      <c r="H78" s="87">
        <f t="shared" ref="H78:H79" si="10">+G78*F78</f>
        <v>0</v>
      </c>
    </row>
    <row r="79" spans="1:9" s="52" customFormat="1" ht="42.75" x14ac:dyDescent="0.25">
      <c r="A79" s="95">
        <v>35</v>
      </c>
      <c r="B79" s="78" t="s">
        <v>14</v>
      </c>
      <c r="C79" s="78">
        <v>51711</v>
      </c>
      <c r="D79" s="96" t="s">
        <v>92</v>
      </c>
      <c r="E79" s="78" t="s">
        <v>24</v>
      </c>
      <c r="F79" s="71">
        <v>28.87</v>
      </c>
      <c r="G79" s="97"/>
      <c r="H79" s="87">
        <f t="shared" si="10"/>
        <v>0</v>
      </c>
    </row>
    <row r="80" spans="1:9" s="52" customFormat="1" ht="15" thickBot="1" x14ac:dyDescent="0.3">
      <c r="A80" s="98"/>
      <c r="B80" s="65"/>
      <c r="C80" s="99"/>
      <c r="D80" s="100"/>
      <c r="E80" s="99"/>
      <c r="F80" s="101"/>
      <c r="G80" s="101"/>
      <c r="H80" s="102"/>
    </row>
    <row r="81" spans="1:8" s="52" customFormat="1" ht="15.75" thickBot="1" x14ac:dyDescent="0.3">
      <c r="A81" s="27"/>
      <c r="B81" s="58"/>
      <c r="C81" s="59">
        <v>52000</v>
      </c>
      <c r="D81" s="94" t="s">
        <v>75</v>
      </c>
      <c r="E81" s="59"/>
      <c r="F81" s="84"/>
      <c r="G81" s="84"/>
      <c r="H81" s="85">
        <f>SUM(H82:H83)</f>
        <v>0</v>
      </c>
    </row>
    <row r="82" spans="1:8" s="52" customFormat="1" ht="57" x14ac:dyDescent="0.25">
      <c r="A82" s="95">
        <v>36</v>
      </c>
      <c r="B82" s="78" t="s">
        <v>14</v>
      </c>
      <c r="C82" s="78">
        <v>52221</v>
      </c>
      <c r="D82" s="96" t="s">
        <v>93</v>
      </c>
      <c r="E82" s="78" t="s">
        <v>77</v>
      </c>
      <c r="F82" s="71">
        <v>911</v>
      </c>
      <c r="G82" s="97"/>
      <c r="H82" s="87">
        <f t="shared" ref="H82:H83" si="11">+G82*F82</f>
        <v>0</v>
      </c>
    </row>
    <row r="83" spans="1:8" s="52" customFormat="1" ht="57" x14ac:dyDescent="0.25">
      <c r="A83" s="95">
        <v>37</v>
      </c>
      <c r="B83" s="78" t="s">
        <v>14</v>
      </c>
      <c r="C83" s="78">
        <v>52221</v>
      </c>
      <c r="D83" s="96" t="s">
        <v>78</v>
      </c>
      <c r="E83" s="78" t="s">
        <v>77</v>
      </c>
      <c r="F83" s="71">
        <v>236.1</v>
      </c>
      <c r="G83" s="97"/>
      <c r="H83" s="87">
        <f t="shared" si="11"/>
        <v>0</v>
      </c>
    </row>
    <row r="84" spans="1:8" s="52" customFormat="1" ht="15" thickBot="1" x14ac:dyDescent="0.3">
      <c r="A84" s="98"/>
      <c r="B84" s="65"/>
      <c r="C84" s="99"/>
      <c r="D84" s="100"/>
      <c r="E84" s="99"/>
      <c r="F84" s="101"/>
      <c r="G84" s="101"/>
      <c r="H84" s="102"/>
    </row>
    <row r="85" spans="1:8" s="52" customFormat="1" ht="15.75" thickBot="1" x14ac:dyDescent="0.3">
      <c r="A85" s="103"/>
      <c r="B85" s="58"/>
      <c r="C85" s="59">
        <v>53000</v>
      </c>
      <c r="D85" s="104" t="s">
        <v>79</v>
      </c>
      <c r="E85" s="59"/>
      <c r="F85" s="105"/>
      <c r="G85" s="105"/>
      <c r="H85" s="85">
        <f>SUM(H86:H87)</f>
        <v>0</v>
      </c>
    </row>
    <row r="86" spans="1:8" s="52" customFormat="1" ht="42.75" x14ac:dyDescent="0.25">
      <c r="A86" s="37">
        <v>38</v>
      </c>
      <c r="B86" s="69" t="s">
        <v>14</v>
      </c>
      <c r="C86" s="81">
        <v>53138</v>
      </c>
      <c r="D86" s="106" t="s">
        <v>81</v>
      </c>
      <c r="E86" s="69" t="s">
        <v>38</v>
      </c>
      <c r="F86" s="71">
        <v>10.81</v>
      </c>
      <c r="G86" s="51"/>
      <c r="H86" s="71">
        <f t="shared" ref="H86:H87" si="12">+G86*F86</f>
        <v>0</v>
      </c>
    </row>
    <row r="87" spans="1:8" s="52" customFormat="1" ht="42.75" x14ac:dyDescent="0.25">
      <c r="A87" s="37">
        <v>39</v>
      </c>
      <c r="B87" s="69" t="s">
        <v>14</v>
      </c>
      <c r="C87" s="81">
        <v>53139</v>
      </c>
      <c r="D87" s="106" t="s">
        <v>82</v>
      </c>
      <c r="E87" s="69" t="s">
        <v>38</v>
      </c>
      <c r="F87" s="71">
        <v>10.08</v>
      </c>
      <c r="G87" s="51"/>
      <c r="H87" s="71">
        <f t="shared" si="12"/>
        <v>0</v>
      </c>
    </row>
    <row r="88" spans="1:8" x14ac:dyDescent="0.25">
      <c r="A88" s="78"/>
      <c r="B88" s="78"/>
      <c r="C88" s="78"/>
      <c r="D88" s="86"/>
      <c r="E88" s="78"/>
      <c r="F88" s="107"/>
      <c r="G88" s="108"/>
      <c r="H88" s="109"/>
    </row>
    <row r="89" spans="1:8" s="114" customFormat="1" x14ac:dyDescent="0.25"/>
    <row r="90" spans="1:8" s="110" customFormat="1" x14ac:dyDescent="0.2"/>
    <row r="91" spans="1:8" x14ac:dyDescent="0.25">
      <c r="A91" s="4"/>
      <c r="B91" s="4"/>
      <c r="C91" s="4"/>
      <c r="D91" s="4"/>
      <c r="E91" s="4"/>
      <c r="F91" s="4"/>
      <c r="G91" s="4"/>
      <c r="H91" s="4"/>
    </row>
    <row r="92" spans="1:8" x14ac:dyDescent="0.25">
      <c r="A92" s="4"/>
      <c r="B92" s="4"/>
      <c r="C92" s="4"/>
      <c r="D92" s="4"/>
      <c r="E92" s="4"/>
      <c r="F92" s="4"/>
      <c r="G92" s="4"/>
      <c r="H92" s="4"/>
    </row>
    <row r="93" spans="1:8" x14ac:dyDescent="0.25">
      <c r="A93" s="4"/>
      <c r="B93" s="4"/>
      <c r="C93" s="4"/>
      <c r="D93" s="4"/>
      <c r="E93" s="4"/>
      <c r="F93" s="4"/>
      <c r="G93" s="4"/>
      <c r="H93" s="4"/>
    </row>
    <row r="94" spans="1:8" x14ac:dyDescent="0.25">
      <c r="A94" s="4"/>
      <c r="B94" s="4"/>
      <c r="C94" s="4"/>
      <c r="D94" s="4"/>
      <c r="E94" s="4"/>
      <c r="F94" s="4"/>
      <c r="G94" s="4"/>
      <c r="H94" s="4"/>
    </row>
    <row r="95" spans="1:8" x14ac:dyDescent="0.25">
      <c r="A95" s="4"/>
      <c r="B95" s="4"/>
      <c r="C95" s="4"/>
      <c r="D95" s="4"/>
      <c r="E95" s="4"/>
      <c r="F95" s="4"/>
      <c r="G95" s="4"/>
      <c r="H95" s="4"/>
    </row>
    <row r="96" spans="1:8" x14ac:dyDescent="0.25">
      <c r="A96" s="4"/>
      <c r="B96" s="4"/>
      <c r="C96" s="4"/>
      <c r="D96" s="4"/>
      <c r="E96" s="4"/>
      <c r="F96" s="4"/>
      <c r="G96" s="4"/>
      <c r="H9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REKAPITULACIJA-101176</vt:lpstr>
      <vt:lpstr>EGC_10117_L1</vt:lpstr>
      <vt:lpstr>EGC_10117_L2</vt:lpstr>
      <vt:lpstr>EGC_10117_L3</vt:lpstr>
      <vt:lpstr>EGC_101176_L4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Mojca Žlebnik</dc:creator>
  <cp:lastModifiedBy>Mojca Žlebnik</cp:lastModifiedBy>
  <dcterms:created xsi:type="dcterms:W3CDTF">2024-10-15T10:25:39Z</dcterms:created>
  <dcterms:modified xsi:type="dcterms:W3CDTF">2024-10-16T13:03:36Z</dcterms:modified>
</cp:coreProperties>
</file>